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znv\Рабочий стол\Золотцева\Золотцева\Госпрограмма\Приказ по ГП 2020 акутаульная редакция\О внесении изменений в приказ 27.08.2020\"/>
    </mc:Choice>
  </mc:AlternateContent>
  <bookViews>
    <workbookView xWindow="0" yWindow="0" windowWidth="28800" windowHeight="12300" firstSheet="2" activeTab="4"/>
  </bookViews>
  <sheets>
    <sheet name="расчет инвестиции в осн капитал" sheetId="5" state="hidden" r:id="rId1"/>
    <sheet name="Лист1" sheetId="6" state="hidden" r:id="rId2"/>
    <sheet name="Таблица 1 " sheetId="1" r:id="rId3"/>
    <sheet name="Таблица 2 " sheetId="2" r:id="rId4"/>
    <sheet name="Таблица 3 " sheetId="3" r:id="rId5"/>
    <sheet name="Лист2" sheetId="7" state="hidden" r:id="rId6"/>
    <sheet name="Таблица 4" sheetId="4" r:id="rId7"/>
  </sheets>
  <definedNames>
    <definedName name="_ftn1" localSheetId="0">'расчет инвестиции в осн капитал'!$A$73</definedName>
    <definedName name="_ftn2" localSheetId="0">'расчет инвестиции в осн капитал'!$A$74</definedName>
    <definedName name="_ftnref1" localSheetId="0">'расчет инвестиции в осн капитал'!$C$41</definedName>
    <definedName name="_ftnref2" localSheetId="0">'расчет инвестиции в осн капитал'!$C$67</definedName>
    <definedName name="_xlnm.Print_Area" localSheetId="2">'Таблица 1 '!$A$1:$N$40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5" i="3" l="1"/>
  <c r="I265" i="3"/>
  <c r="J439" i="3" l="1"/>
  <c r="M439" i="3"/>
  <c r="N439" i="3"/>
  <c r="I439" i="3"/>
  <c r="I205" i="3"/>
  <c r="J205" i="3"/>
  <c r="K205" i="3"/>
  <c r="L205" i="3"/>
  <c r="M205" i="3"/>
  <c r="N205" i="3"/>
  <c r="I206" i="3"/>
  <c r="J206" i="3"/>
  <c r="K206" i="3"/>
  <c r="L206" i="3"/>
  <c r="M206" i="3"/>
  <c r="N206" i="3"/>
  <c r="I207" i="3"/>
  <c r="J207" i="3"/>
  <c r="K207" i="3"/>
  <c r="L207" i="3"/>
  <c r="M207" i="3"/>
  <c r="N207" i="3"/>
  <c r="I208" i="3"/>
  <c r="J208" i="3"/>
  <c r="K208" i="3"/>
  <c r="L208" i="3"/>
  <c r="M208" i="3"/>
  <c r="N208" i="3"/>
  <c r="J204" i="3"/>
  <c r="K204" i="3"/>
  <c r="K439" i="3" s="1"/>
  <c r="L204" i="3"/>
  <c r="L439" i="3" s="1"/>
  <c r="M204" i="3"/>
  <c r="N204" i="3"/>
  <c r="I204" i="3"/>
  <c r="H224" i="3"/>
  <c r="H223" i="3"/>
  <c r="H222" i="3"/>
  <c r="H221" i="3"/>
  <c r="H220" i="3"/>
  <c r="H219" i="3" s="1"/>
  <c r="N219" i="3"/>
  <c r="M219" i="3"/>
  <c r="L219" i="3"/>
  <c r="K219" i="3"/>
  <c r="J219" i="3"/>
  <c r="I219" i="3"/>
  <c r="D40" i="1" l="1"/>
  <c r="S24" i="5" l="1"/>
  <c r="S25" i="5" s="1"/>
  <c r="T25" i="5"/>
  <c r="T24" i="5"/>
  <c r="G25" i="5" l="1"/>
  <c r="H25" i="5"/>
  <c r="K25" i="5"/>
  <c r="L25" i="5"/>
  <c r="N25" i="5"/>
  <c r="P25" i="5"/>
  <c r="G24" i="5"/>
  <c r="H24" i="5"/>
  <c r="Q24" i="5"/>
  <c r="Q25" i="5" s="1"/>
  <c r="F24" i="5"/>
  <c r="F25" i="5" s="1"/>
  <c r="K24" i="5"/>
  <c r="L24" i="5"/>
  <c r="N24" i="5"/>
  <c r="O24" i="5"/>
  <c r="O25" i="5" s="1"/>
  <c r="P24" i="5"/>
  <c r="J24" i="5"/>
  <c r="J25" i="5" s="1"/>
  <c r="B36" i="6"/>
  <c r="I188" i="3" l="1"/>
  <c r="J192" i="3"/>
  <c r="J238" i="3" s="1"/>
  <c r="K192" i="3"/>
  <c r="L192" i="3"/>
  <c r="M192" i="3"/>
  <c r="N192" i="3"/>
  <c r="N238" i="3" s="1"/>
  <c r="I192" i="3"/>
  <c r="I238" i="3" s="1"/>
  <c r="I401" i="3"/>
  <c r="J401" i="3"/>
  <c r="J423" i="3" s="1"/>
  <c r="K401" i="3"/>
  <c r="L401" i="3"/>
  <c r="M401" i="3"/>
  <c r="N401" i="3"/>
  <c r="N423" i="3" s="1"/>
  <c r="I402" i="3"/>
  <c r="J402" i="3"/>
  <c r="J424" i="3" s="1"/>
  <c r="K402" i="3"/>
  <c r="K424" i="3" s="1"/>
  <c r="L402" i="3"/>
  <c r="M402" i="3"/>
  <c r="N402" i="3"/>
  <c r="N424" i="3" s="1"/>
  <c r="I403" i="3"/>
  <c r="J403" i="3"/>
  <c r="J425" i="3" s="1"/>
  <c r="K403" i="3"/>
  <c r="L403" i="3"/>
  <c r="L425" i="3" s="1"/>
  <c r="M403" i="3"/>
  <c r="M425" i="3" s="1"/>
  <c r="N403" i="3"/>
  <c r="N425" i="3" s="1"/>
  <c r="I404" i="3"/>
  <c r="J404" i="3"/>
  <c r="K404" i="3"/>
  <c r="K426" i="3" s="1"/>
  <c r="L404" i="3"/>
  <c r="L426" i="3" s="1"/>
  <c r="M404" i="3"/>
  <c r="N404" i="3"/>
  <c r="N426" i="3" s="1"/>
  <c r="J405" i="3"/>
  <c r="J427" i="3" s="1"/>
  <c r="K405" i="3"/>
  <c r="K427" i="3" s="1"/>
  <c r="L405" i="3"/>
  <c r="M405" i="3"/>
  <c r="N405" i="3"/>
  <c r="N427" i="3" s="1"/>
  <c r="I405" i="3"/>
  <c r="H405" i="3" s="1"/>
  <c r="K423" i="3"/>
  <c r="L423" i="3"/>
  <c r="M423" i="3"/>
  <c r="L424" i="3"/>
  <c r="M424" i="3"/>
  <c r="K425" i="3"/>
  <c r="J426" i="3"/>
  <c r="M426" i="3"/>
  <c r="L427" i="3"/>
  <c r="M427" i="3"/>
  <c r="I424" i="3"/>
  <c r="I425" i="3"/>
  <c r="I426" i="3"/>
  <c r="I427" i="3"/>
  <c r="I423" i="3"/>
  <c r="J416" i="3"/>
  <c r="K416" i="3"/>
  <c r="L416" i="3"/>
  <c r="M416" i="3"/>
  <c r="N416" i="3"/>
  <c r="I416" i="3"/>
  <c r="H417" i="3"/>
  <c r="H418" i="3"/>
  <c r="H419" i="3"/>
  <c r="H420" i="3"/>
  <c r="H421" i="3"/>
  <c r="H409" i="3"/>
  <c r="H410" i="3"/>
  <c r="H411" i="3"/>
  <c r="H412" i="3"/>
  <c r="H413" i="3"/>
  <c r="J408" i="3"/>
  <c r="K408" i="3"/>
  <c r="L408" i="3"/>
  <c r="M408" i="3"/>
  <c r="N408" i="3"/>
  <c r="I408" i="3"/>
  <c r="J385" i="3"/>
  <c r="K385" i="3"/>
  <c r="L385" i="3"/>
  <c r="M385" i="3"/>
  <c r="N385" i="3"/>
  <c r="I385" i="3"/>
  <c r="H390" i="3"/>
  <c r="H377" i="3"/>
  <c r="J377" i="3"/>
  <c r="K377" i="3"/>
  <c r="L377" i="3"/>
  <c r="M377" i="3"/>
  <c r="N377" i="3"/>
  <c r="I377" i="3"/>
  <c r="H382" i="3"/>
  <c r="J358" i="3"/>
  <c r="J396" i="3" s="1"/>
  <c r="K358" i="3"/>
  <c r="K396" i="3" s="1"/>
  <c r="N358" i="3"/>
  <c r="N396" i="3" s="1"/>
  <c r="I358" i="3"/>
  <c r="I396" i="3" s="1"/>
  <c r="J366" i="3"/>
  <c r="K366" i="3"/>
  <c r="L366" i="3"/>
  <c r="L358" i="3" s="1"/>
  <c r="M366" i="3"/>
  <c r="M358" i="3" s="1"/>
  <c r="N366" i="3"/>
  <c r="I366" i="3"/>
  <c r="H369" i="3"/>
  <c r="J369" i="3"/>
  <c r="K369" i="3"/>
  <c r="L369" i="3"/>
  <c r="M369" i="3"/>
  <c r="N369" i="3"/>
  <c r="I369" i="3"/>
  <c r="H374" i="3"/>
  <c r="H350" i="3"/>
  <c r="J282" i="3"/>
  <c r="J328" i="3" s="1"/>
  <c r="N282" i="3"/>
  <c r="N328" i="3" s="1"/>
  <c r="N284" i="3"/>
  <c r="N330" i="3" s="1"/>
  <c r="J309" i="3"/>
  <c r="J285" i="3" s="1"/>
  <c r="I306" i="3"/>
  <c r="I282" i="3" s="1"/>
  <c r="I328" i="3" s="1"/>
  <c r="J306" i="3"/>
  <c r="K306" i="3"/>
  <c r="K282" i="3" s="1"/>
  <c r="K328" i="3" s="1"/>
  <c r="L306" i="3"/>
  <c r="L282" i="3" s="1"/>
  <c r="L328" i="3" s="1"/>
  <c r="M306" i="3"/>
  <c r="M282" i="3" s="1"/>
  <c r="M328" i="3" s="1"/>
  <c r="N306" i="3"/>
  <c r="I307" i="3"/>
  <c r="I283" i="3" s="1"/>
  <c r="I329" i="3" s="1"/>
  <c r="J307" i="3"/>
  <c r="J283" i="3" s="1"/>
  <c r="J329" i="3" s="1"/>
  <c r="K307" i="3"/>
  <c r="K283" i="3" s="1"/>
  <c r="K329" i="3" s="1"/>
  <c r="L307" i="3"/>
  <c r="L283" i="3" s="1"/>
  <c r="L329" i="3" s="1"/>
  <c r="M307" i="3"/>
  <c r="M283" i="3" s="1"/>
  <c r="M329" i="3" s="1"/>
  <c r="N307" i="3"/>
  <c r="N283" i="3" s="1"/>
  <c r="N329" i="3" s="1"/>
  <c r="I308" i="3"/>
  <c r="I284" i="3" s="1"/>
  <c r="I330" i="3" s="1"/>
  <c r="J308" i="3"/>
  <c r="J284" i="3" s="1"/>
  <c r="J330" i="3" s="1"/>
  <c r="K308" i="3"/>
  <c r="K284" i="3" s="1"/>
  <c r="K330" i="3" s="1"/>
  <c r="L308" i="3"/>
  <c r="L284" i="3" s="1"/>
  <c r="L330" i="3" s="1"/>
  <c r="M308" i="3"/>
  <c r="M284" i="3" s="1"/>
  <c r="M330" i="3" s="1"/>
  <c r="N308" i="3"/>
  <c r="I309" i="3"/>
  <c r="I285" i="3" s="1"/>
  <c r="K309" i="3"/>
  <c r="K285" i="3" s="1"/>
  <c r="L309" i="3"/>
  <c r="L285" i="3" s="1"/>
  <c r="M309" i="3"/>
  <c r="M285" i="3" s="1"/>
  <c r="N309" i="3"/>
  <c r="N285" i="3" s="1"/>
  <c r="J305" i="3"/>
  <c r="J281" i="3" s="1"/>
  <c r="J327" i="3" s="1"/>
  <c r="K305" i="3"/>
  <c r="K281" i="3" s="1"/>
  <c r="K327" i="3" s="1"/>
  <c r="L305" i="3"/>
  <c r="L281" i="3" s="1"/>
  <c r="L327" i="3" s="1"/>
  <c r="M305" i="3"/>
  <c r="M281" i="3" s="1"/>
  <c r="M327" i="3" s="1"/>
  <c r="N305" i="3"/>
  <c r="N281" i="3" s="1"/>
  <c r="N327" i="3" s="1"/>
  <c r="I305" i="3"/>
  <c r="I281" i="3" s="1"/>
  <c r="I327" i="3" s="1"/>
  <c r="J320" i="3"/>
  <c r="K320" i="3"/>
  <c r="L320" i="3"/>
  <c r="M320" i="3"/>
  <c r="N320" i="3"/>
  <c r="I320" i="3"/>
  <c r="H325" i="3"/>
  <c r="I312" i="3"/>
  <c r="J312" i="3"/>
  <c r="K312" i="3"/>
  <c r="L312" i="3"/>
  <c r="M312" i="3"/>
  <c r="N312" i="3"/>
  <c r="H317" i="3"/>
  <c r="J296" i="3"/>
  <c r="K296" i="3"/>
  <c r="L296" i="3"/>
  <c r="M296" i="3"/>
  <c r="N296" i="3"/>
  <c r="I296" i="3"/>
  <c r="H301" i="3"/>
  <c r="J288" i="3"/>
  <c r="K288" i="3"/>
  <c r="L288" i="3"/>
  <c r="M288" i="3"/>
  <c r="N288" i="3"/>
  <c r="I288" i="3"/>
  <c r="H293" i="3"/>
  <c r="J265" i="3"/>
  <c r="K265" i="3"/>
  <c r="L265" i="3"/>
  <c r="M265" i="3"/>
  <c r="N265" i="3"/>
  <c r="H270" i="3"/>
  <c r="I254" i="3"/>
  <c r="I276" i="3" s="1"/>
  <c r="I251" i="3"/>
  <c r="I273" i="3" s="1"/>
  <c r="J251" i="3"/>
  <c r="J273" i="3" s="1"/>
  <c r="K251" i="3"/>
  <c r="K273" i="3" s="1"/>
  <c r="L251" i="3"/>
  <c r="L273" i="3" s="1"/>
  <c r="M251" i="3"/>
  <c r="M273" i="3" s="1"/>
  <c r="N251" i="3"/>
  <c r="N273" i="3" s="1"/>
  <c r="I252" i="3"/>
  <c r="I274" i="3" s="1"/>
  <c r="J252" i="3"/>
  <c r="J274" i="3" s="1"/>
  <c r="K252" i="3"/>
  <c r="K274" i="3" s="1"/>
  <c r="L252" i="3"/>
  <c r="L274" i="3" s="1"/>
  <c r="M252" i="3"/>
  <c r="M274" i="3" s="1"/>
  <c r="N252" i="3"/>
  <c r="N274" i="3" s="1"/>
  <c r="I253" i="3"/>
  <c r="I275" i="3" s="1"/>
  <c r="J253" i="3"/>
  <c r="J275" i="3" s="1"/>
  <c r="K253" i="3"/>
  <c r="K275" i="3" s="1"/>
  <c r="L253" i="3"/>
  <c r="L275" i="3" s="1"/>
  <c r="M253" i="3"/>
  <c r="M275" i="3" s="1"/>
  <c r="N253" i="3"/>
  <c r="N275" i="3" s="1"/>
  <c r="J254" i="3"/>
  <c r="J276" i="3" s="1"/>
  <c r="K254" i="3"/>
  <c r="K276" i="3" s="1"/>
  <c r="L254" i="3"/>
  <c r="M254" i="3"/>
  <c r="M276" i="3" s="1"/>
  <c r="N254" i="3"/>
  <c r="N276" i="3" s="1"/>
  <c r="J250" i="3"/>
  <c r="J272" i="3" s="1"/>
  <c r="K250" i="3"/>
  <c r="K272" i="3" s="1"/>
  <c r="L250" i="3"/>
  <c r="L272" i="3" s="1"/>
  <c r="M250" i="3"/>
  <c r="M272" i="3" s="1"/>
  <c r="N250" i="3"/>
  <c r="N272" i="3" s="1"/>
  <c r="I250" i="3"/>
  <c r="I272" i="3" s="1"/>
  <c r="H262" i="3"/>
  <c r="K238" i="3"/>
  <c r="L238" i="3"/>
  <c r="M238" i="3"/>
  <c r="J227" i="3"/>
  <c r="K227" i="3"/>
  <c r="L227" i="3"/>
  <c r="M227" i="3"/>
  <c r="N227" i="3"/>
  <c r="I227" i="3"/>
  <c r="H232" i="3"/>
  <c r="I191" i="3"/>
  <c r="H216" i="3"/>
  <c r="J195" i="3"/>
  <c r="K195" i="3"/>
  <c r="L195" i="3"/>
  <c r="M195" i="3"/>
  <c r="N195" i="3"/>
  <c r="I195" i="3"/>
  <c r="H200" i="3"/>
  <c r="I172" i="3"/>
  <c r="J172" i="3"/>
  <c r="K172" i="3"/>
  <c r="L172" i="3"/>
  <c r="M172" i="3"/>
  <c r="N172" i="3"/>
  <c r="H177" i="3"/>
  <c r="I164" i="3"/>
  <c r="J164" i="3"/>
  <c r="K164" i="3"/>
  <c r="L164" i="3"/>
  <c r="M164" i="3"/>
  <c r="N164" i="3"/>
  <c r="H169" i="3"/>
  <c r="J137" i="3"/>
  <c r="J89" i="3" s="1"/>
  <c r="J183" i="3" s="1"/>
  <c r="K137" i="3"/>
  <c r="K89" i="3" s="1"/>
  <c r="K183" i="3" s="1"/>
  <c r="K447" i="3" s="1"/>
  <c r="L137" i="3"/>
  <c r="L89" i="3" s="1"/>
  <c r="M137" i="3"/>
  <c r="M89" i="3" s="1"/>
  <c r="M183" i="3" s="1"/>
  <c r="N137" i="3"/>
  <c r="N89" i="3" s="1"/>
  <c r="N183" i="3" s="1"/>
  <c r="I137" i="3"/>
  <c r="I89" i="3" s="1"/>
  <c r="I183" i="3" s="1"/>
  <c r="H161" i="3"/>
  <c r="H156" i="3"/>
  <c r="J148" i="3"/>
  <c r="K148" i="3"/>
  <c r="L148" i="3"/>
  <c r="M148" i="3"/>
  <c r="N148" i="3"/>
  <c r="I148" i="3"/>
  <c r="I140" i="3"/>
  <c r="J140" i="3"/>
  <c r="K140" i="3"/>
  <c r="L140" i="3"/>
  <c r="M140" i="3"/>
  <c r="N140" i="3"/>
  <c r="H145" i="3"/>
  <c r="I133" i="3"/>
  <c r="J124" i="3"/>
  <c r="K124" i="3"/>
  <c r="L124" i="3"/>
  <c r="M124" i="3"/>
  <c r="N124" i="3"/>
  <c r="I124" i="3"/>
  <c r="H129" i="3"/>
  <c r="J116" i="3"/>
  <c r="K116" i="3"/>
  <c r="L116" i="3"/>
  <c r="M116" i="3"/>
  <c r="N116" i="3"/>
  <c r="I116" i="3"/>
  <c r="H121" i="3"/>
  <c r="J108" i="3"/>
  <c r="K108" i="3"/>
  <c r="L108" i="3"/>
  <c r="M108" i="3"/>
  <c r="N108" i="3"/>
  <c r="I108" i="3"/>
  <c r="H113" i="3"/>
  <c r="I100" i="3"/>
  <c r="J100" i="3"/>
  <c r="K100" i="3"/>
  <c r="L100" i="3"/>
  <c r="M100" i="3"/>
  <c r="N100" i="3"/>
  <c r="H105" i="3"/>
  <c r="J92" i="3"/>
  <c r="K92" i="3"/>
  <c r="L92" i="3"/>
  <c r="I92" i="3"/>
  <c r="H97" i="3"/>
  <c r="H96" i="3"/>
  <c r="J17" i="3"/>
  <c r="K17" i="3"/>
  <c r="L17" i="3"/>
  <c r="M17" i="3"/>
  <c r="N17" i="3"/>
  <c r="I17" i="3"/>
  <c r="J79" i="3"/>
  <c r="K79" i="3"/>
  <c r="L79" i="3"/>
  <c r="M79" i="3"/>
  <c r="N79" i="3"/>
  <c r="I79" i="3"/>
  <c r="H73" i="3"/>
  <c r="H65" i="3"/>
  <c r="H57" i="3"/>
  <c r="H49" i="3"/>
  <c r="H41" i="3"/>
  <c r="H33" i="3"/>
  <c r="H25" i="3"/>
  <c r="K433" i="3" l="1"/>
  <c r="M447" i="3"/>
  <c r="I447" i="3"/>
  <c r="N447" i="3"/>
  <c r="J447" i="3"/>
  <c r="N433" i="3"/>
  <c r="J433" i="3"/>
  <c r="H192" i="3"/>
  <c r="M396" i="3"/>
  <c r="M433" i="3" s="1"/>
  <c r="M342" i="3"/>
  <c r="L396" i="3"/>
  <c r="L342" i="3"/>
  <c r="I433" i="3"/>
  <c r="H366" i="3"/>
  <c r="I342" i="3"/>
  <c r="H342" i="3" s="1"/>
  <c r="K342" i="3"/>
  <c r="H408" i="3"/>
  <c r="H385" i="3"/>
  <c r="N342" i="3"/>
  <c r="H425" i="3"/>
  <c r="H358" i="3"/>
  <c r="J342" i="3"/>
  <c r="H426" i="3"/>
  <c r="M422" i="3"/>
  <c r="H424" i="3"/>
  <c r="L422" i="3"/>
  <c r="K422" i="3"/>
  <c r="N422" i="3"/>
  <c r="J422" i="3"/>
  <c r="H427" i="3"/>
  <c r="I422" i="3"/>
  <c r="H423" i="3"/>
  <c r="H416" i="3"/>
  <c r="H396" i="3"/>
  <c r="H285" i="3"/>
  <c r="N326" i="3"/>
  <c r="J326" i="3"/>
  <c r="K326" i="3"/>
  <c r="M326" i="3"/>
  <c r="L326" i="3"/>
  <c r="I326" i="3"/>
  <c r="H320" i="3"/>
  <c r="I304" i="3"/>
  <c r="H288" i="3"/>
  <c r="H309" i="3"/>
  <c r="I271" i="3"/>
  <c r="I249" i="3"/>
  <c r="H274" i="3"/>
  <c r="M271" i="3"/>
  <c r="H272" i="3"/>
  <c r="K249" i="3"/>
  <c r="H254" i="3"/>
  <c r="H227" i="3"/>
  <c r="I234" i="3"/>
  <c r="N271" i="3"/>
  <c r="J271" i="3"/>
  <c r="K271" i="3"/>
  <c r="L276" i="3"/>
  <c r="H276" i="3" s="1"/>
  <c r="H273" i="3"/>
  <c r="H275" i="3"/>
  <c r="L249" i="3"/>
  <c r="N249" i="3"/>
  <c r="J249" i="3"/>
  <c r="M249" i="3"/>
  <c r="H208" i="3"/>
  <c r="H238" i="3"/>
  <c r="H183" i="3"/>
  <c r="L183" i="3"/>
  <c r="L447" i="3" s="1"/>
  <c r="H195" i="3"/>
  <c r="H124" i="3"/>
  <c r="H116" i="3"/>
  <c r="H108" i="3"/>
  <c r="H92" i="3"/>
  <c r="H79" i="3"/>
  <c r="H17" i="3"/>
  <c r="H433" i="3" l="1"/>
  <c r="H447" i="3" s="1"/>
  <c r="L433" i="3"/>
  <c r="H422" i="3"/>
  <c r="H326" i="3"/>
  <c r="H249" i="3"/>
  <c r="L271" i="3"/>
  <c r="H271" i="3" s="1"/>
  <c r="H310" i="3"/>
  <c r="O14" i="1" l="1"/>
  <c r="B136" i="6"/>
  <c r="B135" i="6"/>
  <c r="B110" i="6"/>
  <c r="B109" i="6"/>
  <c r="B84" i="6"/>
  <c r="B83" i="6"/>
  <c r="O16" i="1"/>
  <c r="H16" i="1" s="1"/>
  <c r="C37" i="6"/>
  <c r="D37" i="6"/>
  <c r="E37" i="6"/>
  <c r="F37" i="6"/>
  <c r="G37" i="6"/>
  <c r="B37" i="6"/>
  <c r="D36" i="6"/>
  <c r="E36" i="6"/>
  <c r="F36" i="6"/>
  <c r="G36" i="6"/>
  <c r="C36" i="6"/>
  <c r="G16" i="1" l="1"/>
  <c r="F16" i="1"/>
  <c r="P16" i="1" s="1"/>
  <c r="I16" i="1"/>
  <c r="E8" i="5"/>
  <c r="D8" i="5"/>
  <c r="C8" i="5"/>
  <c r="B14" i="5"/>
  <c r="E14" i="5"/>
  <c r="D14" i="5"/>
  <c r="C14" i="5"/>
  <c r="F10" i="5"/>
  <c r="E10" i="5"/>
  <c r="D10" i="5"/>
  <c r="C10" i="5"/>
  <c r="B10" i="5"/>
  <c r="D12" i="5" l="1"/>
  <c r="F12" i="5"/>
  <c r="F14" i="5" s="1"/>
  <c r="D15" i="5"/>
  <c r="C11" i="5"/>
  <c r="D11" i="5"/>
  <c r="E15" i="5"/>
  <c r="E12" i="5"/>
  <c r="E11" i="5"/>
  <c r="F11" i="5"/>
  <c r="J440" i="3"/>
  <c r="K440" i="3"/>
  <c r="L440" i="3"/>
  <c r="M440" i="3"/>
  <c r="N440" i="3"/>
  <c r="I440" i="3"/>
  <c r="H266" i="3"/>
  <c r="H268" i="3"/>
  <c r="H269" i="3"/>
  <c r="H267" i="3"/>
  <c r="H244" i="3"/>
  <c r="F9" i="5" l="1"/>
  <c r="F8" i="5"/>
  <c r="H440" i="3"/>
  <c r="B12" i="5"/>
  <c r="F13" i="5" s="1"/>
  <c r="B15" i="5"/>
  <c r="C16" i="5" s="1"/>
  <c r="F15" i="5"/>
  <c r="K8" i="4"/>
  <c r="K10" i="4"/>
  <c r="J8" i="4"/>
  <c r="J10" i="4"/>
  <c r="K14" i="4"/>
  <c r="K9" i="4" s="1"/>
  <c r="K12" i="4"/>
  <c r="K7" i="4" s="1"/>
  <c r="D13" i="5" l="1"/>
  <c r="C13" i="5"/>
  <c r="D16" i="5"/>
  <c r="E16" i="5"/>
  <c r="E13" i="5"/>
  <c r="K6" i="4"/>
  <c r="K11" i="4"/>
  <c r="N441" i="3"/>
  <c r="M441" i="3"/>
  <c r="L441" i="3"/>
  <c r="K441" i="3"/>
  <c r="J441" i="3"/>
  <c r="I441" i="3"/>
  <c r="N438" i="3"/>
  <c r="M438" i="3"/>
  <c r="L438" i="3"/>
  <c r="K438" i="3"/>
  <c r="J438" i="3"/>
  <c r="I438" i="3"/>
  <c r="N437" i="3"/>
  <c r="M437" i="3"/>
  <c r="L437" i="3"/>
  <c r="K437" i="3"/>
  <c r="J437" i="3"/>
  <c r="H444" i="3"/>
  <c r="H404" i="3"/>
  <c r="H403" i="3"/>
  <c r="H402" i="3"/>
  <c r="H401" i="3"/>
  <c r="N400" i="3"/>
  <c r="M400" i="3"/>
  <c r="L400" i="3"/>
  <c r="J400" i="3"/>
  <c r="H389" i="3"/>
  <c r="H388" i="3"/>
  <c r="H386" i="3"/>
  <c r="H387" i="3"/>
  <c r="H381" i="3"/>
  <c r="H380" i="3"/>
  <c r="H378" i="3"/>
  <c r="H379" i="3"/>
  <c r="H373" i="3"/>
  <c r="H372" i="3"/>
  <c r="J14" i="4" s="1"/>
  <c r="J9" i="4" s="1"/>
  <c r="H370" i="3"/>
  <c r="J12" i="4" s="1"/>
  <c r="J7" i="4" s="1"/>
  <c r="H371" i="3"/>
  <c r="N365" i="3"/>
  <c r="N357" i="3" s="1"/>
  <c r="M365" i="3"/>
  <c r="M357" i="3" s="1"/>
  <c r="L365" i="3"/>
  <c r="L357" i="3" s="1"/>
  <c r="K365" i="3"/>
  <c r="K357" i="3" s="1"/>
  <c r="J365" i="3"/>
  <c r="J357" i="3" s="1"/>
  <c r="I365" i="3"/>
  <c r="I357" i="3" s="1"/>
  <c r="N364" i="3"/>
  <c r="N356" i="3" s="1"/>
  <c r="M364" i="3"/>
  <c r="L364" i="3"/>
  <c r="I364" i="3"/>
  <c r="I356" i="3" s="1"/>
  <c r="I394" i="3" s="1"/>
  <c r="N362" i="3"/>
  <c r="N354" i="3" s="1"/>
  <c r="M362" i="3"/>
  <c r="M354" i="3" s="1"/>
  <c r="L362" i="3"/>
  <c r="I362" i="3"/>
  <c r="I354" i="3" s="1"/>
  <c r="N363" i="3"/>
  <c r="M363" i="3"/>
  <c r="L363" i="3"/>
  <c r="K363" i="3"/>
  <c r="J363" i="3"/>
  <c r="I363" i="3"/>
  <c r="K356" i="3"/>
  <c r="K394" i="3" s="1"/>
  <c r="J356" i="3"/>
  <c r="J394" i="3" s="1"/>
  <c r="K354" i="3"/>
  <c r="J354" i="3"/>
  <c r="H349" i="3"/>
  <c r="H348" i="3"/>
  <c r="H346" i="3"/>
  <c r="H347" i="3"/>
  <c r="N345" i="3"/>
  <c r="M345" i="3"/>
  <c r="L345" i="3"/>
  <c r="K345" i="3"/>
  <c r="J345" i="3"/>
  <c r="I345" i="3"/>
  <c r="N337" i="3"/>
  <c r="M337" i="3"/>
  <c r="L337" i="3"/>
  <c r="K337" i="3"/>
  <c r="J337" i="3"/>
  <c r="I337" i="3"/>
  <c r="N336" i="3"/>
  <c r="N442" i="3" s="1"/>
  <c r="M336" i="3"/>
  <c r="M442" i="3" s="1"/>
  <c r="L336" i="3"/>
  <c r="L442" i="3" s="1"/>
  <c r="K336" i="3"/>
  <c r="K442" i="3" s="1"/>
  <c r="J336" i="3"/>
  <c r="J442" i="3" s="1"/>
  <c r="I336" i="3"/>
  <c r="I442" i="3" s="1"/>
  <c r="H339" i="3"/>
  <c r="H324" i="3"/>
  <c r="H323" i="3"/>
  <c r="H321" i="3"/>
  <c r="H322" i="3"/>
  <c r="H316" i="3"/>
  <c r="H315" i="3"/>
  <c r="H313" i="3"/>
  <c r="H314" i="3"/>
  <c r="H300" i="3"/>
  <c r="H299" i="3"/>
  <c r="H297" i="3"/>
  <c r="H298" i="3"/>
  <c r="H292" i="3"/>
  <c r="H291" i="3"/>
  <c r="H289" i="3"/>
  <c r="H290" i="3"/>
  <c r="H261" i="3"/>
  <c r="H260" i="3"/>
  <c r="H258" i="3"/>
  <c r="H259" i="3"/>
  <c r="N257" i="3"/>
  <c r="M257" i="3"/>
  <c r="L257" i="3"/>
  <c r="K257" i="3"/>
  <c r="J257" i="3"/>
  <c r="I257" i="3"/>
  <c r="H253" i="3"/>
  <c r="H252" i="3"/>
  <c r="H250" i="3"/>
  <c r="H251" i="3"/>
  <c r="H246" i="3"/>
  <c r="H245" i="3"/>
  <c r="H243" i="3"/>
  <c r="N242" i="3"/>
  <c r="M242" i="3"/>
  <c r="L242" i="3"/>
  <c r="K242" i="3"/>
  <c r="J242" i="3"/>
  <c r="I242" i="3"/>
  <c r="H231" i="3"/>
  <c r="H230" i="3"/>
  <c r="H228" i="3"/>
  <c r="H229" i="3"/>
  <c r="H215" i="3"/>
  <c r="H214" i="3"/>
  <c r="H212" i="3"/>
  <c r="H213" i="3"/>
  <c r="N211" i="3"/>
  <c r="M211" i="3"/>
  <c r="L211" i="3"/>
  <c r="K211" i="3"/>
  <c r="J211" i="3"/>
  <c r="I211" i="3"/>
  <c r="N191" i="3"/>
  <c r="M191" i="3"/>
  <c r="L191" i="3"/>
  <c r="K191" i="3"/>
  <c r="J191" i="3"/>
  <c r="N188" i="3"/>
  <c r="M188" i="3"/>
  <c r="L188" i="3"/>
  <c r="K188" i="3"/>
  <c r="J188" i="3"/>
  <c r="N189" i="3"/>
  <c r="J189" i="3"/>
  <c r="H199" i="3"/>
  <c r="H198" i="3"/>
  <c r="H196" i="3"/>
  <c r="H197" i="3"/>
  <c r="H176" i="3"/>
  <c r="H175" i="3"/>
  <c r="H173" i="3"/>
  <c r="H174" i="3"/>
  <c r="H168" i="3"/>
  <c r="H167" i="3"/>
  <c r="H165" i="3"/>
  <c r="H166" i="3"/>
  <c r="H144" i="3"/>
  <c r="H143" i="3"/>
  <c r="H141" i="3"/>
  <c r="H142" i="3"/>
  <c r="N136" i="3"/>
  <c r="N88" i="3" s="1"/>
  <c r="N182" i="3" s="1"/>
  <c r="M136" i="3"/>
  <c r="M88" i="3" s="1"/>
  <c r="M182" i="3" s="1"/>
  <c r="L136" i="3"/>
  <c r="L88" i="3" s="1"/>
  <c r="L182" i="3" s="1"/>
  <c r="K136" i="3"/>
  <c r="K88" i="3" s="1"/>
  <c r="K182" i="3" s="1"/>
  <c r="J136" i="3"/>
  <c r="J88" i="3" s="1"/>
  <c r="J182" i="3" s="1"/>
  <c r="I136" i="3"/>
  <c r="I88" i="3" s="1"/>
  <c r="I182" i="3" s="1"/>
  <c r="N135" i="3"/>
  <c r="N87" i="3" s="1"/>
  <c r="N181" i="3" s="1"/>
  <c r="M135" i="3"/>
  <c r="M87" i="3" s="1"/>
  <c r="M181" i="3" s="1"/>
  <c r="L135" i="3"/>
  <c r="L87" i="3" s="1"/>
  <c r="L181" i="3" s="1"/>
  <c r="K135" i="3"/>
  <c r="K87" i="3" s="1"/>
  <c r="K181" i="3" s="1"/>
  <c r="J135" i="3"/>
  <c r="J87" i="3" s="1"/>
  <c r="J181" i="3" s="1"/>
  <c r="I135" i="3"/>
  <c r="I87" i="3" s="1"/>
  <c r="I181" i="3" s="1"/>
  <c r="N133" i="3"/>
  <c r="M133" i="3"/>
  <c r="L133" i="3"/>
  <c r="K133" i="3"/>
  <c r="J133" i="3"/>
  <c r="N134" i="3"/>
  <c r="N86" i="3" s="1"/>
  <c r="N180" i="3" s="1"/>
  <c r="M134" i="3"/>
  <c r="M86" i="3" s="1"/>
  <c r="M180" i="3" s="1"/>
  <c r="L134" i="3"/>
  <c r="L86" i="3" s="1"/>
  <c r="L180" i="3" s="1"/>
  <c r="K134" i="3"/>
  <c r="K86" i="3" s="1"/>
  <c r="K180" i="3" s="1"/>
  <c r="J134" i="3"/>
  <c r="J86" i="3" s="1"/>
  <c r="J180" i="3" s="1"/>
  <c r="I134" i="3"/>
  <c r="H128" i="3"/>
  <c r="H127" i="3"/>
  <c r="I437" i="3"/>
  <c r="H126" i="3"/>
  <c r="H120" i="3"/>
  <c r="H119" i="3"/>
  <c r="H117" i="3"/>
  <c r="H118" i="3"/>
  <c r="H112" i="3"/>
  <c r="H111" i="3"/>
  <c r="H109" i="3"/>
  <c r="H110" i="3"/>
  <c r="H104" i="3"/>
  <c r="H103" i="3"/>
  <c r="H101" i="3"/>
  <c r="H102" i="3"/>
  <c r="H95" i="3"/>
  <c r="H93" i="3"/>
  <c r="H94" i="3"/>
  <c r="N92" i="3"/>
  <c r="M92" i="3"/>
  <c r="N85" i="3"/>
  <c r="M85" i="3"/>
  <c r="L85" i="3"/>
  <c r="K85" i="3"/>
  <c r="J85" i="3"/>
  <c r="I85" i="3"/>
  <c r="N84" i="3"/>
  <c r="M84" i="3"/>
  <c r="L84" i="3"/>
  <c r="K84" i="3"/>
  <c r="J84" i="3"/>
  <c r="H72" i="3"/>
  <c r="H71" i="3"/>
  <c r="H69" i="3"/>
  <c r="H70" i="3"/>
  <c r="N68" i="3"/>
  <c r="M68" i="3"/>
  <c r="L68" i="3"/>
  <c r="K68" i="3"/>
  <c r="J68" i="3"/>
  <c r="I68" i="3"/>
  <c r="H64" i="3"/>
  <c r="H63" i="3"/>
  <c r="H61" i="3"/>
  <c r="H62" i="3"/>
  <c r="N60" i="3"/>
  <c r="M60" i="3"/>
  <c r="L60" i="3"/>
  <c r="K60" i="3"/>
  <c r="J60" i="3"/>
  <c r="I60" i="3"/>
  <c r="N56" i="3"/>
  <c r="M56" i="3"/>
  <c r="L56" i="3"/>
  <c r="L16" i="3" s="1"/>
  <c r="K56" i="3"/>
  <c r="J56" i="3"/>
  <c r="I56" i="3"/>
  <c r="N55" i="3"/>
  <c r="N15" i="3" s="1"/>
  <c r="M55" i="3"/>
  <c r="M15" i="3" s="1"/>
  <c r="L55" i="3"/>
  <c r="L15" i="3" s="1"/>
  <c r="K55" i="3"/>
  <c r="K15" i="3" s="1"/>
  <c r="J55" i="3"/>
  <c r="J15" i="3" s="1"/>
  <c r="I55" i="3"/>
  <c r="I15" i="3" s="1"/>
  <c r="N53" i="3"/>
  <c r="N13" i="3" s="1"/>
  <c r="M53" i="3"/>
  <c r="M13" i="3" s="1"/>
  <c r="L53" i="3"/>
  <c r="L13" i="3" s="1"/>
  <c r="K53" i="3"/>
  <c r="K13" i="3" s="1"/>
  <c r="J53" i="3"/>
  <c r="J13" i="3" s="1"/>
  <c r="I53" i="3"/>
  <c r="I13" i="3" s="1"/>
  <c r="N54" i="3"/>
  <c r="N14" i="3" s="1"/>
  <c r="M54" i="3"/>
  <c r="M14" i="3" s="1"/>
  <c r="L54" i="3"/>
  <c r="L14" i="3" s="1"/>
  <c r="K54" i="3"/>
  <c r="K14" i="3" s="1"/>
  <c r="J54" i="3"/>
  <c r="J14" i="3" s="1"/>
  <c r="I54" i="3"/>
  <c r="I14" i="3" s="1"/>
  <c r="J395" i="3" l="1"/>
  <c r="J341" i="3"/>
  <c r="K395" i="3"/>
  <c r="K341" i="3"/>
  <c r="N395" i="3"/>
  <c r="N341" i="3"/>
  <c r="J361" i="3"/>
  <c r="L395" i="3"/>
  <c r="L341" i="3"/>
  <c r="I395" i="3"/>
  <c r="I341" i="3"/>
  <c r="M395" i="3"/>
  <c r="M341" i="3"/>
  <c r="K361" i="3"/>
  <c r="I355" i="3"/>
  <c r="I393" i="3" s="1"/>
  <c r="I361" i="3"/>
  <c r="M355" i="3"/>
  <c r="M393" i="3" s="1"/>
  <c r="M361" i="3"/>
  <c r="N355" i="3"/>
  <c r="N393" i="3" s="1"/>
  <c r="N361" i="3"/>
  <c r="L355" i="3"/>
  <c r="L393" i="3" s="1"/>
  <c r="L361" i="3"/>
  <c r="I392" i="3"/>
  <c r="J392" i="3"/>
  <c r="M392" i="3"/>
  <c r="K338" i="3"/>
  <c r="K443" i="3" s="1"/>
  <c r="K450" i="3" s="1"/>
  <c r="H312" i="3"/>
  <c r="H296" i="3"/>
  <c r="J304" i="3"/>
  <c r="M304" i="3"/>
  <c r="L304" i="3"/>
  <c r="N304" i="3"/>
  <c r="K304" i="3"/>
  <c r="L179" i="3"/>
  <c r="L178" i="3" s="1"/>
  <c r="H362" i="3"/>
  <c r="K237" i="3"/>
  <c r="I235" i="3"/>
  <c r="I189" i="3"/>
  <c r="M235" i="3"/>
  <c r="M189" i="3"/>
  <c r="J236" i="3"/>
  <c r="J190" i="3"/>
  <c r="N236" i="3"/>
  <c r="N190" i="3"/>
  <c r="M237" i="3"/>
  <c r="K236" i="3"/>
  <c r="K190" i="3"/>
  <c r="J237" i="3"/>
  <c r="N237" i="3"/>
  <c r="K235" i="3"/>
  <c r="K189" i="3"/>
  <c r="L236" i="3"/>
  <c r="L190" i="3"/>
  <c r="L235" i="3"/>
  <c r="L189" i="3"/>
  <c r="I236" i="3"/>
  <c r="I190" i="3"/>
  <c r="M236" i="3"/>
  <c r="M190" i="3"/>
  <c r="L237" i="3"/>
  <c r="I203" i="3"/>
  <c r="M234" i="3"/>
  <c r="M203" i="3"/>
  <c r="J234" i="3"/>
  <c r="J203" i="3"/>
  <c r="N234" i="3"/>
  <c r="N203" i="3"/>
  <c r="K234" i="3"/>
  <c r="K203" i="3"/>
  <c r="L234" i="3"/>
  <c r="L203" i="3"/>
  <c r="J179" i="3"/>
  <c r="J178" i="3" s="1"/>
  <c r="N179" i="3"/>
  <c r="N178" i="3" s="1"/>
  <c r="I86" i="3"/>
  <c r="I180" i="3" s="1"/>
  <c r="I132" i="3"/>
  <c r="K179" i="3"/>
  <c r="K178" i="3" s="1"/>
  <c r="M83" i="3"/>
  <c r="M179" i="3"/>
  <c r="M178" i="3" s="1"/>
  <c r="H164" i="3"/>
  <c r="H172" i="3"/>
  <c r="H140" i="3"/>
  <c r="N132" i="3"/>
  <c r="J83" i="3"/>
  <c r="J132" i="3"/>
  <c r="K132" i="3"/>
  <c r="N83" i="3"/>
  <c r="L132" i="3"/>
  <c r="K83" i="3"/>
  <c r="M132" i="3"/>
  <c r="H100" i="3"/>
  <c r="L83" i="3"/>
  <c r="N78" i="3"/>
  <c r="N16" i="3"/>
  <c r="N12" i="3" s="1"/>
  <c r="H15" i="3"/>
  <c r="K78" i="3"/>
  <c r="K16" i="3"/>
  <c r="K12" i="3" s="1"/>
  <c r="L12" i="3"/>
  <c r="H345" i="3"/>
  <c r="J78" i="3"/>
  <c r="J16" i="3"/>
  <c r="J12" i="3" s="1"/>
  <c r="I16" i="3"/>
  <c r="I12" i="3" s="1"/>
  <c r="I78" i="3"/>
  <c r="M78" i="3"/>
  <c r="M446" i="3" s="1"/>
  <c r="M16" i="3"/>
  <c r="M12" i="3" s="1"/>
  <c r="J77" i="3"/>
  <c r="N77" i="3"/>
  <c r="K77" i="3"/>
  <c r="K445" i="3" s="1"/>
  <c r="L77" i="3"/>
  <c r="I77" i="3"/>
  <c r="J76" i="3"/>
  <c r="N76" i="3"/>
  <c r="L75" i="3"/>
  <c r="L436" i="3"/>
  <c r="L449" i="3" s="1"/>
  <c r="I75" i="3"/>
  <c r="M75" i="3"/>
  <c r="M436" i="3"/>
  <c r="L76" i="3"/>
  <c r="N75" i="3"/>
  <c r="I76" i="3"/>
  <c r="M76" i="3"/>
  <c r="K75" i="3"/>
  <c r="H437" i="3"/>
  <c r="J6" i="4"/>
  <c r="H439" i="3"/>
  <c r="H211" i="3"/>
  <c r="L354" i="3"/>
  <c r="J11" i="4"/>
  <c r="H60" i="3"/>
  <c r="J340" i="3"/>
  <c r="H441" i="3"/>
  <c r="I84" i="3"/>
  <c r="H337" i="3"/>
  <c r="I338" i="3"/>
  <c r="I443" i="3" s="1"/>
  <c r="J449" i="3"/>
  <c r="H125" i="3"/>
  <c r="H257" i="3"/>
  <c r="I340" i="3"/>
  <c r="H438" i="3"/>
  <c r="H85" i="3"/>
  <c r="J355" i="3"/>
  <c r="J353" i="3" s="1"/>
  <c r="N394" i="3"/>
  <c r="N340" i="3"/>
  <c r="N436" i="3"/>
  <c r="N449" i="3" s="1"/>
  <c r="H307" i="3"/>
  <c r="H363" i="3"/>
  <c r="H305" i="3"/>
  <c r="L356" i="3"/>
  <c r="H364" i="3"/>
  <c r="H365" i="3"/>
  <c r="J75" i="3"/>
  <c r="M77" i="3"/>
  <c r="H54" i="3"/>
  <c r="K52" i="3"/>
  <c r="H56" i="3"/>
  <c r="K76" i="3"/>
  <c r="H133" i="3"/>
  <c r="J235" i="3"/>
  <c r="L78" i="3"/>
  <c r="H207" i="3"/>
  <c r="H134" i="3"/>
  <c r="H205" i="3"/>
  <c r="H181" i="3"/>
  <c r="H182" i="3"/>
  <c r="I52" i="3"/>
  <c r="M52" i="3"/>
  <c r="H55" i="3"/>
  <c r="H136" i="3"/>
  <c r="H206" i="3"/>
  <c r="N235" i="3"/>
  <c r="I237" i="3"/>
  <c r="H306" i="3"/>
  <c r="H357" i="3"/>
  <c r="M356" i="3"/>
  <c r="K392" i="3"/>
  <c r="K436" i="3"/>
  <c r="J52" i="3"/>
  <c r="N52" i="3"/>
  <c r="H53" i="3"/>
  <c r="H68" i="3"/>
  <c r="H135" i="3"/>
  <c r="H204" i="3"/>
  <c r="H308" i="3"/>
  <c r="H327" i="3"/>
  <c r="K355" i="3"/>
  <c r="K353" i="3" s="1"/>
  <c r="N392" i="3"/>
  <c r="N338" i="3"/>
  <c r="N443" i="3" s="1"/>
  <c r="N450" i="3" s="1"/>
  <c r="H400" i="3"/>
  <c r="L52" i="3"/>
  <c r="H242" i="3"/>
  <c r="H330" i="3"/>
  <c r="H336" i="3"/>
  <c r="M338" i="3"/>
  <c r="H442" i="3"/>
  <c r="J338" i="3"/>
  <c r="K340" i="3"/>
  <c r="K429" i="3" l="1"/>
  <c r="J446" i="3"/>
  <c r="K446" i="3"/>
  <c r="L446" i="3"/>
  <c r="N446" i="3"/>
  <c r="I431" i="3"/>
  <c r="N430" i="3"/>
  <c r="K431" i="3"/>
  <c r="K432" i="3"/>
  <c r="J431" i="3"/>
  <c r="L430" i="3"/>
  <c r="J432" i="3"/>
  <c r="M429" i="3"/>
  <c r="M430" i="3"/>
  <c r="J429" i="3"/>
  <c r="M432" i="3"/>
  <c r="I430" i="3"/>
  <c r="N432" i="3"/>
  <c r="H395" i="3"/>
  <c r="N429" i="3"/>
  <c r="N431" i="3"/>
  <c r="I432" i="3"/>
  <c r="L432" i="3"/>
  <c r="M353" i="3"/>
  <c r="H361" i="3"/>
  <c r="I353" i="3"/>
  <c r="N353" i="3"/>
  <c r="L392" i="3"/>
  <c r="L353" i="3"/>
  <c r="I335" i="3"/>
  <c r="K335" i="3"/>
  <c r="J335" i="3"/>
  <c r="N335" i="3"/>
  <c r="H329" i="3"/>
  <c r="J445" i="3"/>
  <c r="H304" i="3"/>
  <c r="H281" i="3"/>
  <c r="N233" i="3"/>
  <c r="H234" i="3"/>
  <c r="H236" i="3"/>
  <c r="M233" i="3"/>
  <c r="N187" i="3"/>
  <c r="M187" i="3"/>
  <c r="J233" i="3"/>
  <c r="I187" i="3"/>
  <c r="H237" i="3"/>
  <c r="L233" i="3"/>
  <c r="K233" i="3"/>
  <c r="I233" i="3"/>
  <c r="H203" i="3"/>
  <c r="L187" i="3"/>
  <c r="H132" i="3"/>
  <c r="J187" i="3"/>
  <c r="K187" i="3"/>
  <c r="I83" i="3"/>
  <c r="I179" i="3"/>
  <c r="I178" i="3" s="1"/>
  <c r="H12" i="3"/>
  <c r="H77" i="3"/>
  <c r="H84" i="3"/>
  <c r="H83" i="3" s="1"/>
  <c r="H78" i="3"/>
  <c r="J74" i="3"/>
  <c r="L74" i="3"/>
  <c r="M74" i="3"/>
  <c r="H16" i="3"/>
  <c r="H76" i="3"/>
  <c r="N74" i="3"/>
  <c r="I74" i="3"/>
  <c r="H284" i="3"/>
  <c r="N280" i="3"/>
  <c r="L338" i="3"/>
  <c r="L443" i="3" s="1"/>
  <c r="L450" i="3" s="1"/>
  <c r="H282" i="3"/>
  <c r="J280" i="3"/>
  <c r="H354" i="3"/>
  <c r="J393" i="3"/>
  <c r="K74" i="3"/>
  <c r="H283" i="3"/>
  <c r="N391" i="3"/>
  <c r="H75" i="3"/>
  <c r="L280" i="3"/>
  <c r="L394" i="3"/>
  <c r="L431" i="3" s="1"/>
  <c r="M280" i="3"/>
  <c r="K280" i="3"/>
  <c r="L340" i="3"/>
  <c r="N445" i="3"/>
  <c r="H356" i="3"/>
  <c r="H341" i="3"/>
  <c r="H235" i="3"/>
  <c r="H191" i="3"/>
  <c r="H189" i="3"/>
  <c r="H52" i="3"/>
  <c r="K393" i="3"/>
  <c r="J443" i="3"/>
  <c r="M443" i="3"/>
  <c r="M450" i="3" s="1"/>
  <c r="I450" i="3"/>
  <c r="H328" i="3"/>
  <c r="H188" i="3"/>
  <c r="H14" i="3"/>
  <c r="I445" i="3"/>
  <c r="K449" i="3"/>
  <c r="K435" i="3"/>
  <c r="N435" i="3"/>
  <c r="I391" i="3"/>
  <c r="M449" i="3"/>
  <c r="I280" i="3"/>
  <c r="M394" i="3"/>
  <c r="M431" i="3" s="1"/>
  <c r="M340" i="3"/>
  <c r="M335" i="3" s="1"/>
  <c r="H190" i="3"/>
  <c r="H180" i="3"/>
  <c r="I436" i="3"/>
  <c r="H13" i="3"/>
  <c r="I446" i="3"/>
  <c r="H355" i="3"/>
  <c r="K434" i="3" l="1"/>
  <c r="H233" i="3"/>
  <c r="N434" i="3"/>
  <c r="J391" i="3"/>
  <c r="J430" i="3"/>
  <c r="J428" i="3" s="1"/>
  <c r="H392" i="3"/>
  <c r="L429" i="3"/>
  <c r="L428" i="3" s="1"/>
  <c r="N428" i="3"/>
  <c r="I429" i="3"/>
  <c r="I428" i="3" s="1"/>
  <c r="K391" i="3"/>
  <c r="K430" i="3"/>
  <c r="K428" i="3" s="1"/>
  <c r="H432" i="3"/>
  <c r="M428" i="3"/>
  <c r="L391" i="3"/>
  <c r="H391" i="3" s="1"/>
  <c r="L335" i="3"/>
  <c r="H335" i="3" s="1"/>
  <c r="H187" i="3"/>
  <c r="H179" i="3"/>
  <c r="H178" i="3"/>
  <c r="H338" i="3"/>
  <c r="H353" i="3"/>
  <c r="L435" i="3"/>
  <c r="H443" i="3"/>
  <c r="H450" i="3" s="1"/>
  <c r="H280" i="3"/>
  <c r="H74" i="3"/>
  <c r="L445" i="3"/>
  <c r="H393" i="3"/>
  <c r="H430" i="3" s="1"/>
  <c r="H394" i="3"/>
  <c r="H431" i="3" s="1"/>
  <c r="H340" i="3"/>
  <c r="H446" i="3"/>
  <c r="M435" i="3"/>
  <c r="I449" i="3"/>
  <c r="I435" i="3"/>
  <c r="I434" i="3" s="1"/>
  <c r="H436" i="3"/>
  <c r="H449" i="3" s="1"/>
  <c r="J450" i="3"/>
  <c r="J435" i="3"/>
  <c r="J434" i="3" s="1"/>
  <c r="M445" i="3"/>
  <c r="M391" i="3"/>
  <c r="M434" i="3" l="1"/>
  <c r="H445" i="3"/>
  <c r="L434" i="3"/>
  <c r="H429" i="3"/>
  <c r="H428" i="3"/>
  <c r="H435" i="3"/>
  <c r="H434" i="3" l="1"/>
</calcChain>
</file>

<file path=xl/comments1.xml><?xml version="1.0" encoding="utf-8"?>
<comments xmlns="http://schemas.openxmlformats.org/spreadsheetml/2006/main">
  <authors>
    <author>Золотцева Наталья Владиславовна</author>
  </authors>
  <commentList>
    <comment ref="F14" authorId="0" shapeId="0">
      <text>
        <r>
          <rPr>
            <b/>
            <sz val="9"/>
            <color indexed="81"/>
            <rFont val="Tahoma"/>
            <family val="2"/>
            <charset val="204"/>
          </rPr>
          <t>Золотцева Наталья Владиславовна:</t>
        </r>
        <r>
          <rPr>
            <sz val="9"/>
            <color indexed="81"/>
            <rFont val="Tahoma"/>
            <family val="2"/>
            <charset val="204"/>
          </rPr>
          <t xml:space="preserve">
планируемый годовой объем с учетом факта за 4 кв 2018 года</t>
        </r>
      </text>
    </comment>
    <comment ref="Q23" authorId="0" shapeId="0">
      <text>
        <r>
          <rPr>
            <b/>
            <sz val="9"/>
            <color indexed="81"/>
            <rFont val="Tahoma"/>
            <family val="2"/>
            <charset val="204"/>
          </rPr>
          <t>Золотцева Наталья Владиславовна:</t>
        </r>
        <r>
          <rPr>
            <sz val="9"/>
            <color indexed="81"/>
            <rFont val="Tahoma"/>
            <family val="2"/>
            <charset val="204"/>
          </rPr>
          <t xml:space="preserve">
2 вариант</t>
        </r>
      </text>
    </comment>
  </commentList>
</comments>
</file>

<file path=xl/sharedStrings.xml><?xml version="1.0" encoding="utf-8"?>
<sst xmlns="http://schemas.openxmlformats.org/spreadsheetml/2006/main" count="2341" uniqueCount="474">
  <si>
    <t>Цель и задачи, требующие решения для достижения цели</t>
  </si>
  <si>
    <t>Наименование целевого индикатора</t>
  </si>
  <si>
    <t>Ед. измерения</t>
  </si>
  <si>
    <t>Значение весового коэффициента целевого индикатора</t>
  </si>
  <si>
    <t>Значение целевого индикатора</t>
  </si>
  <si>
    <t>Примечание</t>
  </si>
  <si>
    <t>На очередной финансовый 2020 год</t>
  </si>
  <si>
    <t>на 2020 год, в том числе поквартально</t>
  </si>
  <si>
    <t>2021 год</t>
  </si>
  <si>
    <t>2022 год</t>
  </si>
  <si>
    <t>1 кв.</t>
  </si>
  <si>
    <t>2 кв.</t>
  </si>
  <si>
    <t>3 кв.</t>
  </si>
  <si>
    <t>4 кв.</t>
  </si>
  <si>
    <t>Цель 1 Программы. Улучшение инвестиционного климата на территории Новосибирской области и активное привлечение инвестиций</t>
  </si>
  <si>
    <t>1. Объем инвестиций в основной капитал по Новосибирской области (ежегодно)</t>
  </si>
  <si>
    <t>млрд. руб.</t>
  </si>
  <si>
    <t>Поквартальные значения целевого индикатора приведены нарастающим итогом</t>
  </si>
  <si>
    <t>2. Объем инвестиций в основной капитал по Новосибирской области (за исключением бюджетных средств) (ежегодно)</t>
  </si>
  <si>
    <t>Задача 1.1. Формирование организационно-правовых условий для улучшения инвестиционного климата Новосибирской области</t>
  </si>
  <si>
    <t>3. Позиция Новосибирской области в Национальном рейтинге состояния инвестиционного климата в субъектах Российской Федерации (ежегодно)</t>
  </si>
  <si>
    <t>место</t>
  </si>
  <si>
    <t>-</t>
  </si>
  <si>
    <t>В связи с тем, что оценка степени достижения целевого индикатора проводится один раз в год (по итогам года), поквартальные значения индикатора не приводятся</t>
  </si>
  <si>
    <t>Задача 1.2. Привлечение инвестиций на территорию Новосибирской области, оказание мер государственной поддержки инвестиционной деятельности</t>
  </si>
  <si>
    <t>4. Количество привлеченных специализированной организацией по привлечению инвестиций и работе с инвесторами (АО "АИР") инвесторов на территорию Новосибирской области, приступивших к реализации проектов (ежегодно)</t>
  </si>
  <si>
    <t>ед.</t>
  </si>
  <si>
    <t>5. Объем инвестиций, привлеченных специализированной организацией по привлечению инвестиций и работе с инвесторами (АО "АИР") (ежегодно)</t>
  </si>
  <si>
    <t>6. Количество соглашений, заключаемых ежегодно по итогам конгрессно-выставочных мероприятий международного и межрегионального уровня и способствующих развитию экономики Новосибирской области (ежегодно)</t>
  </si>
  <si>
    <t>7. Объем налоговых поступлений от получателей государственной поддержки в рамках государственной программы в консолидированный бюджет Новосибирской области на 1 рубль предоставленной государственной поддержки по производственным проектам (ежегодно)</t>
  </si>
  <si>
    <t>руб.</t>
  </si>
  <si>
    <t>8. Объем налоговых поступлений от получателей государственной поддержки в рамках государственной программы в консолидированный бюджет Новосибирской области на 1 рубль предоставленной государственной поддержки по инфраструктурным и социальным проектам (ежегодно)</t>
  </si>
  <si>
    <t>9. Количество созданных новых рабочих мест по проектам, получающим государственную поддержку в рамках государственной программы (ежегодно)</t>
  </si>
  <si>
    <t>тыс. мест</t>
  </si>
  <si>
    <t>Задача 1.3. Применение механизмов государственно-частного партнерства для содействия реализации инфраструктурных и социальных проектов Новосибирской области</t>
  </si>
  <si>
    <t>10. Уровень развития государственно-частного партнерства в Новосибирской области (ежегодно)</t>
  </si>
  <si>
    <t>11. Количество реализуемых проектов государственно-частного (муниципально-частного) партнерства на территории Новосибирской области (нарастающим итогом)</t>
  </si>
  <si>
    <t>Задача 1.4. Развитие парковых проектов Новосибирской области</t>
  </si>
  <si>
    <t>12. Количество резидентов действующих парковых проектов Новосибирской области (нарастающим итогом), всего,</t>
  </si>
  <si>
    <t>в том числе:</t>
  </si>
  <si>
    <t>12.1. Новосибирский ПЛП</t>
  </si>
  <si>
    <t>12.2. Биотехнопарк, включая резидентов ЦКП</t>
  </si>
  <si>
    <t>13. Объем налоговых поступлений в консолидированный бюджет Новосибирской области резидентов действующих парковых проектов Новосибирской области (ежегодно), всего,</t>
  </si>
  <si>
    <t>млн. руб.</t>
  </si>
  <si>
    <t>13.1. Новосибирский ПЛП</t>
  </si>
  <si>
    <t>13.2. Биотехнопарк</t>
  </si>
  <si>
    <t>Задача 1.5. Развитие кластерных проектов Новосибирской области</t>
  </si>
  <si>
    <t>14. Количество институционально оформленных кластеров на территории Новосибирской области (нарастающим итогом)</t>
  </si>
  <si>
    <t>15. Темп прироста выручки участников Научно-производственного кластера "Сибирский наукополис" от продаж продукции в сопоставимых ценах (ежегодно)</t>
  </si>
  <si>
    <t>%</t>
  </si>
  <si>
    <t>В связи с тем, что оценка степени достижения целевого индикатора проводится один раз в год (по итогам года), поквартальные значения не приводятся</t>
  </si>
  <si>
    <t>Задача 1.6. Формирование и развитие туристско-рекреационного кластера Новосибирской области</t>
  </si>
  <si>
    <t>18. Количество муниципальных образований Новосибирской области, на территории которых внедрена система туристской навигации (нарастающим итогом)</t>
  </si>
  <si>
    <t>19. Доля муниципальных образований, информация о туристическом потенциале которых освещена на специализированном информационном ресурсе о туристических возможностях Новосибирской области (нарастающим итогом)</t>
  </si>
  <si>
    <t>Задача 1.7. Информационная поддержка инвестиционной деятельности</t>
  </si>
  <si>
    <t>20. Посещаемость Инвестиционного портала Новосибирской области (ежегодно)</t>
  </si>
  <si>
    <t xml:space="preserve">Приложение
утверждено приказом министерства экономического развития
Новосибирской области от ____________ №_____
</t>
  </si>
  <si>
    <t>Таблица № 1</t>
  </si>
  <si>
    <t>П1. Количество построенных и реконструированных объектов туристической и инженерной инфраструктуры в рамках реализации туристско-рекреационного кластера «Озёрный кластер» (ежегодно)</t>
  </si>
  <si>
    <t>Периодич-ность сбора</t>
  </si>
  <si>
    <t>Источник получения данных</t>
  </si>
  <si>
    <t>1.Объем инвестиций в основной капитал по Новосибирской области (ежегодно)</t>
  </si>
  <si>
    <t>квартальная</t>
  </si>
  <si>
    <t>ежегодно</t>
  </si>
  <si>
    <t>1. Плановые значения целевого индикатора определяются на основании показателей официальной статистической отчетности за 5 лет, предшествующих году начала реализации Программы.</t>
  </si>
  <si>
    <t>2. Фактические значения определяются на основании данных официальной статистической отчетности за отчетный период.</t>
  </si>
  <si>
    <t>1. Плановые значения целевого индикатора определяются на основе показателей официальной статистической отчетности.</t>
  </si>
  <si>
    <t>2. Фактические значения определяются на основании данных официальной статистической отчетности за отчетный период (по данным ФСГС http://www.gks.ru/free_doc/ new_site/rosstat/ pok-monitor/ pok-monitor.html и статистических бюллетеней по каталогам № 3.6 и № 1.17 Территориального органа ФСГС по НСО http://sibstat.nso.ru).</t>
  </si>
  <si>
    <t>3.Позиция Новосибирской области в Национальном рейтинге состояния инвестиционного климата в субъектах Российской Федерации (ежегодно)</t>
  </si>
  <si>
    <t>годовая</t>
  </si>
  <si>
    <t>Значения индикатора определяется на основании Национального рейтинга состояния инвестиционного климата в субъектах Российской Федерации (http://asi.ru/ investclimate/rating/).</t>
  </si>
  <si>
    <t>Индикатор рассчитывается с учетом реализации мероприятия 1.1.1 Программы.</t>
  </si>
  <si>
    <t>1. Плановые значения целевого индикатора определяются на основании ведомственных данных (отчетов АО «АИР») за 3 года, предшествующих году начала реализации Программы.</t>
  </si>
  <si>
    <t>5.Объем инвестиций, привлеченных специализированной организацией по привлечению инвестиций и работе с инвесторами (АО «АИР») (ежегодно)</t>
  </si>
  <si>
    <t>6.Количество соглашений, заключаемых ежегодно по итогам конгрессно-выставочных мероприятий международного и межрегионального уровня и способствующих развитию экономики Новосибирской области (ежегодно)</t>
  </si>
  <si>
    <t>1. Плановые значения целевого индикатора определяются на основании ведомственных данных МЭР НСО за 3 года, предшествующих году начала реализации Программы.</t>
  </si>
  <si>
    <t>2. Фактические значения определяются как фактическое количество заключенных соглашений по итогам конгрессно-выставочных мероприятий международного и межрегионального уровня на конец отчетного периода.</t>
  </si>
  <si>
    <t>Расчет индикатора производится по производственным проектам как отношение суммы уплаченных инвесторами налоговых платежей в консолидированный бюджет Новосибирской области при реализации инвестиционного проекта за отчетный год, к общей сумме государственной поддержки в форме субсидий и налоговых льгот, полученной инвесторами в отчетном году.</t>
  </si>
  <si>
    <t>Плановые значения целевого индикатора определяются на основании постановления Правительства Новосибирской области от 29.09.2011 № 418-п.</t>
  </si>
  <si>
    <t>Фактические значения целевого индикатора определяются по формуле на основании годовых отчетов о реализации инвестиционного проекта, представляемого получателями государственной поддержки, состав которого установлен постановлением Правительства Новосибирской области от 19.03.2014 № 104-п.</t>
  </si>
  <si>
    <t>9.Количество созданных новых рабочих мест по проектам, получающим государственную поддержку в рамках государственной программы (ежегодно)</t>
  </si>
  <si>
    <t>1. Плановые значения целевого индикатора определяются на основании отчетов о реализации инвестиционного проекта, представляемых получателями государственной поддержки за 3 года, предшествующих году начала реализации Программы.</t>
  </si>
  <si>
    <t>2. Фактические значения определяются как фактическое количество созданных новых рабочих мест по проектам, получающим государственную поддержку в рамках государственной программы на конец отчетного периода.</t>
  </si>
  <si>
    <t>Индикатор рассчитывается с учетом реализации мероприятия 1.2.1. Программы.</t>
  </si>
  <si>
    <t>10.Уровень развития государственно-частного партнерства в Новосибирской области (ежегодно)</t>
  </si>
  <si>
    <t>11.Количество реализуемых проектов государственно-частного (муниципально-частного) партнерства на территории Новосибирской области (нарастающим итогом)</t>
  </si>
  <si>
    <t>нарастающим итогом</t>
  </si>
  <si>
    <t>2. Фактические значения определяются как фактическое количество реализуемых проектов государственно-частного (муниципально-частного) партнерства на территории Новосибирской области на конец отчетного периода.</t>
  </si>
  <si>
    <t>12.Количество резидентов действующих парковых проектов Новосибирской области (нарастающим итогом), всего,</t>
  </si>
  <si>
    <t>Расчет индикатора производится как сумма значений детализированных показателей 12.1 и 12.2</t>
  </si>
  <si>
    <t>12.1.Новосибирский ПЛП</t>
  </si>
  <si>
    <t>1. Плановые значения целевого индикатора определяются на основании ведомственных данных (отчетов АО «УК «ПЛП») за 3 года, предшествующих году начала реализации Программы.</t>
  </si>
  <si>
    <t>2. Фактические значения определяются как фактическое количество резидентов Новосибирского ПЛП на конец отчетного периода.</t>
  </si>
  <si>
    <t>12.2.Биотехнопарк, включая резидентов ЦКП</t>
  </si>
  <si>
    <t>1. Плановые значения целевого индикатора определяются на основании ведомственных данных (отчетов АО «УК «БТП») за 3 года, предшествующих году начала реализации Программы.</t>
  </si>
  <si>
    <t>2. Фактические значения определяются как фактическое количество резидентов Биотехнопарка на конец отчетного периода.</t>
  </si>
  <si>
    <t>13.Объем налоговых поступлений в консолидированный бюджет Новосибирской области резидентов действующих парковых проектов Новосибирской области (ежегодно),</t>
  </si>
  <si>
    <t>всего,</t>
  </si>
  <si>
    <t>Расчет индикатора производится как сумма значений детализированных показателей 13.1 и 13.2</t>
  </si>
  <si>
    <t>13.1.Новосибирский ПЛП</t>
  </si>
  <si>
    <t>2. Фактические значения определяются как фактический объем налоговых поступлений в консолидированный бюджет Новосибирской области резидентов Новосибирского ПЛП на конец отчетного периода.</t>
  </si>
  <si>
    <t>13.2.Биотехнопарк</t>
  </si>
  <si>
    <t>2. Фактические значения определяются как фактический объем налоговых поступлений в консолидированный бюджет Новосибирской области резидентов Биотехнопарка на конец отчетного периода.</t>
  </si>
  <si>
    <t>14.Количество институционально оформленных кластеров на территории Новосибирской области (нарастающим итогом)</t>
  </si>
  <si>
    <t>2. Фактические значения определяются как фактическое количество институционально оформленных кластеров на территории Новосибирской области на конец отчетного периода.</t>
  </si>
  <si>
    <t>15.Темп прироста выручки участников Научно-производственного кластера «Сибирский наукополис» от продаж продукции в сопоставимых ценах (ежегодно)</t>
  </si>
  <si>
    <t>1. Плановые значения целевого индикатора определяются на основании данных МЭР НСО исходя из потребности с учетом выделяемых бюджетных ассигнований на очередной финансовый год.</t>
  </si>
  <si>
    <t>2. Фактические значения показателя определяются по результатам выполненных мероприятий  на основании ведомственных данных МЭР НСО.</t>
  </si>
  <si>
    <t>19.Доля муниципальных образований, информация о туристическом потенциале которых освещена на специализированном информационном ресурсе о туристических возможностях Новосибирской области (нарастающим итогом)</t>
  </si>
  <si>
    <t>количество</t>
  </si>
  <si>
    <t>Индикатор рассчитывается с учетом реализации мероприятия 1.6.1.3. Программы.</t>
  </si>
  <si>
    <t>1. Плановые значения целевого индикатора определяются на основании потребности в объектах кластера.</t>
  </si>
  <si>
    <t>Индикатор рассчитывается с учетом реализации мероприятия 1.6.1.2. Программы.</t>
  </si>
  <si>
    <t>20.Посещаемость Инвестиционного портала Новосибирской области (ежегодно)</t>
  </si>
  <si>
    <t>2. Фактические значения определяются как фактическое количество посетителей Инвестиционного портала Новосибирской области на конец отчетного периода.</t>
  </si>
  <si>
    <t>Методика расчета (плановых и фактических значений)</t>
  </si>
  <si>
    <t>2.Объем инвестиций в основной капитал по Новосибирской области (за исключением бюджетных средств) (ежегодно)</t>
  </si>
  <si>
    <t>Таблица № 2</t>
  </si>
  <si>
    <t>4.Количество привлеченных специализированной организацией по привлечению инвестиций и работе с инвесторами (АО «АИР») инвесторов на территорию Новосибирской области, приступивших к реализации проектов (ежегодно)</t>
  </si>
  <si>
    <t>7.Объем налоговых поступлений от получателей государственной поддержки в рамках государственной программы в консолидированный бюджет Новосибирской области на 1 рубль предоставленной государственной поддержки по производственным проектам (ежегодно)</t>
  </si>
  <si>
    <t>8.Объем налоговых поступлений от получателей государственной поддержки в рамках государственной программы в консолидированный бюджет Новосибирской области на 1 рубль предоставленной государственной поддержки по инфраструктурным и социальным проектам (ежегодно)</t>
  </si>
  <si>
    <t>Плановые и фактические значения целевого индикатора определяются на основании показателей отчетов о реализации инвестиционного проекта, представляемых получателями государственной поддержки согласно постановления Правительства Новосибирской области от 19.03.2014 № 104-п.</t>
  </si>
  <si>
    <t>Плановые и фактические значения целевого индикатора определяются на основании Рейтинга регионов по уровню развития ГЧП, подготовленном Центром развития ГЧП совместно с Минэкономразвития России и Торгово-промышленной палатой России (http://www.pppi.ru/regions).</t>
  </si>
  <si>
    <t>Плановые и фактические значения целевого индикатора определяются на основании ведомственных данных МЭР НСО.                                 Индикатор рассчитывается с учетом реализации мероприятий 1.3.1., 1.3.2. Программы.</t>
  </si>
  <si>
    <t xml:space="preserve">Плановые и фактические значения целевого  индикатора определяются на основании ведомственных данных (отчетов АО «УК «ПЛП», АО «УК «БТП»). </t>
  </si>
  <si>
    <t>Плановые и фактические значения целевого  индикатора определяются на основании ведомственных данных (отчетов АО «УК «ПЛП»).</t>
  </si>
  <si>
    <t>Плановые и фактические значения целевого  индикатора определяются на основании ведомственных данных (отчетов                                               АО «УК «БТП»).</t>
  </si>
  <si>
    <t>Плановые и фактические значения целевого  индикатора определяются на основании ведомственных данных (сведений, предоставляемых налоговыми органами по запросу МЭР НСО).</t>
  </si>
  <si>
    <t xml:space="preserve">Плановые и фактические  значения целевого индикатора определяются на основании ведомственных данных (сведений, предоставляемых налоговыми органами по запросу МЭР НСО). </t>
  </si>
  <si>
    <t>Плановые и фактические значения целевого индикатора определяются на основании ведомственных данных МЭР НСО.                              Индикатор рассчитывается с учетом реализации мероприятий 1.5.1.1. и 1.5.1.2 Программы.</t>
  </si>
  <si>
    <t>18.Количество муниципальных образований Новосибирской области, на территории которых внедрена система туристской навигации (нарастающим итогом)</t>
  </si>
  <si>
    <t>Расчет планового (фактического) индикатора производится как отношение количества муниципальных образований Новосибирской области, информацию о которых предполагается разместить (информация о которых размещена) на специализированном информационном ресурсе о туристических возможностях Новосибирской области к общему количеству муниципальных образований Новосибирской области, принимаемому в расчет х 100%.</t>
  </si>
  <si>
    <t>2. Фактическое количество муниципальных образований Новосибирской области, информация о которых размещена на специализированном информационном ресурсе, определяется по результатам выполненных мероприятий на основании ведомственных данных МЭР НСО.</t>
  </si>
  <si>
    <t>3. Общее (плановое и фактическое) количество муниципальных образований, принимаемое в расчет, определяется в количестве 35 (исходя из общего числа муниципальных районов и городских округов Новосибирской области в соответствии с Законом Новосибирской области от 02.06.2004 № 200-ОЗ «О статусе и границах муниципальных образований Новосибирской области»).</t>
  </si>
  <si>
    <t xml:space="preserve">Плановые и фактические значения целевого индикатора определяются на основании ведомственных данных МЖКХиЭ НСО. </t>
  </si>
  <si>
    <t>Вид времен ной характеристики</t>
  </si>
  <si>
    <t>Таблица №3</t>
  </si>
  <si>
    <t>Подробный перечень планируемых к реализации мероприятий                                                                                                                                                                                                                                                                                                                                                                                                                       государственной программы Новосибирской области «Стимулирование инвестиционной активности в Новосибирской области»                                                                                                                                              на очередной 2020 год и плановый период 2021 и 2022 годов</t>
  </si>
  <si>
    <t>Наименование мероприятия</t>
  </si>
  <si>
    <t>Наименование показателя</t>
  </si>
  <si>
    <t>Код бюджетной классификации</t>
  </si>
  <si>
    <t>Значение показателя на 2020 год</t>
  </si>
  <si>
    <t>Значение показателя на очередной финансовый 2020 год (поквартально)</t>
  </si>
  <si>
    <t>Значение показателя на 2021 год</t>
  </si>
  <si>
    <t>Значение показателя на 2022 год</t>
  </si>
  <si>
    <t>Ответственный исполнитель</t>
  </si>
  <si>
    <t>Ожидаемый результат (краткое описание)</t>
  </si>
  <si>
    <t>ГРБС</t>
  </si>
  <si>
    <t>РЗ</t>
  </si>
  <si>
    <t>ПР</t>
  </si>
  <si>
    <t>ЦСР</t>
  </si>
  <si>
    <t>ВР</t>
  </si>
  <si>
    <t>Цель 1. Улучшение инвестиционного климата на территории Новосибирской области и активное привлечение инвестиций</t>
  </si>
  <si>
    <t>1.1.1.Обеспечение комплекса мер по формированию организационно-правовых условий для улучшения инвестиционного климата Новосибирской области</t>
  </si>
  <si>
    <t>МЭР НСО, ОИОГВ НСО, АО "АИР" (по согласованию), ОМСУ НСО (по согласованию)</t>
  </si>
  <si>
    <t>Реализация плана мероприятий ("дорожной карты") по улучшению показателей Национального рейтинга состояния инвестиционного климата в Новосибирской области. Принятие правовых актов НСО, направленных на стимулирование инвестиционной деятельности в НСО. Реализация в Новосибирской области целевых моделей упрощения процедур ведения бизнеса.Внедрение лучших практик, стимулирование органов местного самоуправления к более интенсивному развитию инвестиционной и предпринимательской деятельности на территории муниципальных образований.</t>
  </si>
  <si>
    <t>стоимость единицы</t>
  </si>
  <si>
    <t>сумма затрат, в т.ч.:</t>
  </si>
  <si>
    <t>федеральный бюджет *</t>
  </si>
  <si>
    <t>областной бюджет</t>
  </si>
  <si>
    <t>04</t>
  </si>
  <si>
    <t>местные бюджеты *</t>
  </si>
  <si>
    <t>внебюджетные источники *</t>
  </si>
  <si>
    <t>1.1.1.1 Реализация плана мероприятий ("дорожной карты") по улучшению показателей Национального рейтинга состояния инвестиционного климата в Новосибирской области</t>
  </si>
  <si>
    <t>количество "дорожных карт"</t>
  </si>
  <si>
    <t>МЭР НСО, ОИОГВ НСО</t>
  </si>
  <si>
    <t>Вхождение Новосибирской области в 12 регионов - лидеров Национального рейтинга состояния инвестиционного климата в субъектах Российской Федерации к концу 2022 года.</t>
  </si>
  <si>
    <t>x</t>
  </si>
  <si>
    <t>1.1.1.2. Формирование, актуализация и повышение качества нормативного правового обеспечения в сфере инвестиционной деятельности</t>
  </si>
  <si>
    <t>количество правовых актов</t>
  </si>
  <si>
    <t>МЭР НСО</t>
  </si>
  <si>
    <t>Принятие правовых актов НСО, направленных на стимулирование инвестиционной деятельности в НСО</t>
  </si>
  <si>
    <t>1.1.1.3. Реализация в Новосибирской области целевых моделей упрощения процедур ведения бизнеса и повышения инвестиционной привлекательности</t>
  </si>
  <si>
    <t>количество внедренных моделей</t>
  </si>
  <si>
    <t>МЭР НСО, ОИОГВ НСО, АО "АИР" (по согласованию)</t>
  </si>
  <si>
    <t>Достижение показателей, установленных целевыми моделями в целях упрощения процедур ведения бизнеса и повышения инвестиционной привлекательности.</t>
  </si>
  <si>
    <t>1.1.1.5. Формирование регионального рейтинга инвестиционной привлекательности муниципальных районов и городских округов Новосибирской области</t>
  </si>
  <si>
    <t>количество рейтингов</t>
  </si>
  <si>
    <t>МЭР НСО, ОИОГВ НСО, ОМСУ НСО (по согласованию)</t>
  </si>
  <si>
    <t>Внедрение лучших практик, стимулирование органов местного самоуправления к более интенсивному развитию инвестиционной и предпринимательской деятельности на территории муниципальных образований.</t>
  </si>
  <si>
    <t>1.1.1.6. Реализация на территории Новосибирской области стандарта развития конкуренции в субъектах РФ</t>
  </si>
  <si>
    <t>количество комплексов мероприятий</t>
  </si>
  <si>
    <t>Создание эффективных условий для развития конкуренции между хозяйствующими субъектами, а также устранение административных барьеров.</t>
  </si>
  <si>
    <t>1.1.1.6.1. Мониторинг состояния и развития конкуренции на товарных рынках</t>
  </si>
  <si>
    <t>количество комплексов мероприятий (мониторингов)</t>
  </si>
  <si>
    <t>1.1.1.7. Внедрение системы проектной деятельности в областных исполнительных органах государственной власти Новосибирской области</t>
  </si>
  <si>
    <t>Итого затрат на решение задачи 1.1, в т.ч.:</t>
  </si>
  <si>
    <t>1.2.1. Организация привлечения инвестиций на территорию Новосибирской области и оказание мер государственной поддержки инвестиционной деятельности</t>
  </si>
  <si>
    <t xml:space="preserve">МЭР НСО, Минсельхоз НСО,
АО «АИР» (по согласованию), ГКУ НСО «ЦРР» (по согласованию), ОМСУ НСО (по согласованию); ОИОГВ НСО
</t>
  </si>
  <si>
    <t>Разработка программы и привлечение инвесторов по проектам мирового уровня. Повышение узнаваемости региона на международном и межрегиональном уровне. Предоставление мер государственной поддержки инвесторам. Привлечение инвестиций на ТОСЭР. Повышение качества сопровождения инвестиционных проектов по принципу "одного окна" и эффективности реализации инвестиционных проектов на территории НСО.</t>
  </si>
  <si>
    <t>1.2.1.1. Формирование инвестиционных предложений Новосибирской области для их продвижения на рынок и поддержание в актуальном состоянии реестра инвестиционных проектов</t>
  </si>
  <si>
    <t>количество комплектов инвестиционных предложений</t>
  </si>
  <si>
    <t xml:space="preserve">МЭР НСО,  Минсельхоз НСО, ОИОГВ НСО, АО "АИР" (по согласованию) </t>
  </si>
  <si>
    <t>Сформированные инвестиционные предложения НСО для их продвижения на рынок, включающие краткое описание проекта и условий его реализации (паспорт). Актуальный реестр инвестиционных проектов, размещенный в сети Интернет</t>
  </si>
  <si>
    <t>1.2.1.2. Реализация программы привлечения инвестиций мирового уровня</t>
  </si>
  <si>
    <t>количество привлеченных инвесторов</t>
  </si>
  <si>
    <t xml:space="preserve">МЭР НСО, АО "АИР" (по согласованию), </t>
  </si>
  <si>
    <t>244 (226)</t>
  </si>
  <si>
    <t>1.2.1.3. Создание информационных материалов о потенциале Новосибирской области, в т.ч. инвестиционной деятельности на территории Новосибирской области (каталоги, брошюры, буклеты, презентации, аудио-, видеоматериалы, сувенирная продукция), а также подготовка и размещение информации о потенциале Новосибирской области в областных, федеральных и международных СМИ, а также на официальных и иных ресурсах в информационно-телекоммуникационной сети Интернет</t>
  </si>
  <si>
    <t>количество информационных материалов</t>
  </si>
  <si>
    <t xml:space="preserve">МЭР НСО, ОИОГВ НСО, ГКУ НСО "ЦРР" (по согласованию), </t>
  </si>
  <si>
    <t>100,0 - 350,0</t>
  </si>
  <si>
    <t>100,0 - 300,0</t>
  </si>
  <si>
    <t>1.2.1.4. Участие Новосибирской области в российских и зарубежных мероприятиях</t>
  </si>
  <si>
    <t>количество мероприятий</t>
  </si>
  <si>
    <t>МЭР НСО, ГКУ НСО "ЦРР" (по согласованию)</t>
  </si>
  <si>
    <t>1.2.1.5. Обеспечение деятельности и плановая модернизация постоянно действующего презентационного центра Новосибирской области</t>
  </si>
  <si>
    <t>количество объектов</t>
  </si>
  <si>
    <t>МЭР НСО, ГКУ НСО "ЦРР" (по согласованию), ОИОГВ НСО</t>
  </si>
  <si>
    <t>Стабильная работа презентационного центра НСО, рост количества участников конгрессных и выставочно-ярмарочных мероприятий, проходящих на территории НСО</t>
  </si>
  <si>
    <t>1.2.1.6. Предоставление мер государственной поддержки, предусмотренных Законом Новосибирской области от 29.06.2016 № 75-ОЗ "Об отдельных вопросах государственного регулирования инвестиционной деятельности, осуществляемой в форме капитальных вложений на территории Новосибирской области"</t>
  </si>
  <si>
    <t>количество поддерживаемых проектов</t>
  </si>
  <si>
    <t>100,0 - 50000,0</t>
  </si>
  <si>
    <t>1.2.1.6.1. Предоставление инвесторам субсидий: для компенсации части процентной ставки по банковским кредитам; для компенсации части лизинговых платежей; для возмещения части затрат на выполнение работ, связанных с реализацией инвестиционного проекта; для возмещения части затрат при выполнении работ по поставке, установке и монтажу выставочного оборудования, включающих размещение экспозиции, хранение выставляемых экспонатов, в связи с участием в межрегиональных или международных мероприятиях по вопросам осуществления инвестиционной деятельности; для возмещения части затрат на приобретение нового технологического оборудования</t>
  </si>
  <si>
    <t>1.2.1.6.2. Предоставление налоговых льгот по налогам в порядке и пределах, установленных Налоговым кодексом РФ и Законом Новосибирской области от 16.10.2003 N 142-ОЗ "О налогах и особенностях налогообложения отдельных категорий налогоплательщиков Новосибирской области" *</t>
  </si>
  <si>
    <t>1.2.1.6.3. Предоставление государственных гарантий Новосибирской области в качестве обеспечения исполнения обязательств инвестора, возникающих в процессе реализации инвестиционного проекта *</t>
  </si>
  <si>
    <t>* В соответствии с Программой государственных гарантий НСО, определенной законами НСО об областном бюджете НСО. Количество поддерживаемых проектов характеризует количество инвестиционных проектов инвесторов, обладающих правом на государственную поддержку в форме государственных гарантий НСО по итогам конкурсного отбора согласно постановлению Правительства НСО от 19.03.2014 № 104-п "О государственной поддержке инвестиционной деятельности, осуществляемой в форме капитальных вложений на территории НСО"</t>
  </si>
  <si>
    <t>50000,0 - 650000,0</t>
  </si>
  <si>
    <t>количество территорий с присвоенным статусом</t>
  </si>
  <si>
    <t>АО "АИР" (по согласованию), МЭР НСО, ОМСУ НСО (по согласованию)</t>
  </si>
  <si>
    <t>1.2.1.8. Сопровождение инвестиционных проектов по принципу "одного окна"</t>
  </si>
  <si>
    <t>количество поступивших обращений</t>
  </si>
  <si>
    <t>АО "АИР" (по согласованию), МЭР НСО</t>
  </si>
  <si>
    <t xml:space="preserve">Повышение качества сопровождения инвестиционных проектов по принципу "одного окна" и эффективности реализации инвестиционных проектов на территории НСО. Увеличение количества инвестиционных проектов, сопровождаемых АО "АИР", успешно завершивших инвестиционную стадию. </t>
  </si>
  <si>
    <t>Итого затрат на решение задачи 1.2, в т.ч.:</t>
  </si>
  <si>
    <t>1.3.1. Обеспечение реализации механизмов государственно-частного партнерства для содействия реализации инфраструктурных и социальных проектов Новосибирской области</t>
  </si>
  <si>
    <t xml:space="preserve">Формирование и ведение реестра инвестиционных проектов, требующих инвестирования на принципах государственно-частного партнерства, размещение реестра в сети Интернет. Стимулирование реализации инфраструктурных проектов на территории НСО; увеличение количества реализуемых на территории НСО проектов на принципах ГЧП. </t>
  </si>
  <si>
    <t>1.3.1.1. Формирование и поддержание в актуальном состоянии реестра инвестиционных проектов, требующих инвестирования на принципах государственно-частного партнерства, в том числе с учетом территориального размещения</t>
  </si>
  <si>
    <t>количество реестров в актуальном состоянии</t>
  </si>
  <si>
    <t>1.3.1.2. Содействие реализации проектов государственно-частного (муниципально-частного) партнерства, в том числе концессий</t>
  </si>
  <si>
    <t>МЭР НСО, АО "АИР" (по согласованию), ОИОГВ НСО</t>
  </si>
  <si>
    <t>1.3.1.2.1. Организация и проведение образовательных семинаров, подготовка методических материалов</t>
  </si>
  <si>
    <t>количество семинаров</t>
  </si>
  <si>
    <t>Повышение профессиональной компетентности государственных гражданских служащих ОИОГВ НСО, муниципальных служащих НСО, представителей институтов развития НСО по вопросам реализации проектов государственно-частного и муниципально-частного партнерства</t>
  </si>
  <si>
    <t>1.3.2. Функционирование инвестиционного фонда Новосибирской области</t>
  </si>
  <si>
    <t>количество инвестиционных проектов, получивших финансирование из фонда</t>
  </si>
  <si>
    <t>Стимулирование реализации инфраструктурных проектов на территории НСО.</t>
  </si>
  <si>
    <t>Итого затрат на решение задачи 1.3, в т.ч.:</t>
  </si>
  <si>
    <t>1.4.1. Предоставление субсидий на возмещение управляющим компаниям индустриальных (промышленных) парков затрат, связанных с их функционированием</t>
  </si>
  <si>
    <t>количество заявителей</t>
  </si>
  <si>
    <t>Повышение конкурентоспособности НСО за счет развития парковых проектов и обеспечения комфортных условий инвесторам и инновационным компаниям</t>
  </si>
  <si>
    <t>1.4.2. Стимулирование развития создаваемых и действующих парковых проектов в Новосибирской области</t>
  </si>
  <si>
    <t>МЭР НСО, АО "АИР" (по согласованию)</t>
  </si>
  <si>
    <t xml:space="preserve">Содействие развитию инфраструктуры парковых проектов НСО за счет мер государственной поддержки парковых проектов, в том числе предоставление организационно-методической поддержки, содействие в привлечении федерального финансирования.Обеспечение к концу 2022 года роста количества резидентов действующих парковых проектов НСО до 35 единиц, а ежегодного объема налоговых поступлений в консолидированный бюджет НСО резидентов действующих парковых проектов НСО не менее 840,0 млн. руб. </t>
  </si>
  <si>
    <t>1.4.2.1. Проведение координационных и совещательных мероприятий с участниками процессов развития парковых проектов Новосибирской области</t>
  </si>
  <si>
    <t>Проведение заседаний рабочих групп по рассмотрению программ и планов развития действующих и потенциальных резидентов парковых проектов, а также международного форума индустриально-парковых проектов; обеспечение к концу 2022 года роста количества резидентов действующих парковых проектов НСО до 35 единиц, а ежегодного объема налоговых поступлений в консолидированный бюджет НСО резидентов действующих парковых проектов НСО не менее 840,0 млн. руб.</t>
  </si>
  <si>
    <t>х</t>
  </si>
  <si>
    <t>Итого затрат на решение задачи 1.4, в т.ч.:</t>
  </si>
  <si>
    <t>1.5.1. Создание условий для развития кластерных проектов Новосибирской области</t>
  </si>
  <si>
    <t xml:space="preserve">МЭР НСО, 
ОИОГВ НСО, 
ГКУ НСО «ЦРР» (по согласованию),
 АО «АИР» (по согласованию), СО Субкластеров (по согласованию) </t>
  </si>
  <si>
    <t>Вхождение экономики НСО в глобальные рынки и цепочки создания добавленной стоимости за счет диверсификации и структурных изменений по направлениям Национальной технологической инициативы. Развитие кооперации коммерческих организаций, научно-исследовательских институтов и образовательных учреждений, формирование институционально оформленных кластеров на территории региона. Внедрение и реализация Регионального экспортного стандарта в НСО.</t>
  </si>
  <si>
    <t>1.5.1.1. Реализация стратегии развития Научно-производственного кластера "Сибирский Наукополис"</t>
  </si>
  <si>
    <t>МЭР НСО, ОИОГВ НСО, ГКУ НСО "ЦРР" (по согласованию), АО "АИР" (по согласованию), СО Субкластеров (по согласованию)</t>
  </si>
  <si>
    <t>Вхождение экономики НСО в глобальные рынки и цепочки создания добавленной стоимости за счет диверсификации и структурных изменений по направлениям Национальной технологической инициативы, а также ключевым отраслевым направлениям: информационные технологии, биотехнологии и биофармацевтика, высокотехнологичные медицинские изделия и услуги; обеспечение ежегодного темпа прироста выручки участников Научно-производственного кластера "Сибирский наукополис" от продаж продукции в сопоставимых ценах на уровне 5%.</t>
  </si>
  <si>
    <t>1.5.1.2. Обеспечение эффективной поддержки кластерных проектов с учетом приоритетных направлений развития экономики</t>
  </si>
  <si>
    <t>В рамках мероприятия планируется увеличение количества новых экспортеров российской конкурентоспособной продукции. Увеличение объема несырьевого экспорта компаний из НСО, привлечение к экспортной деятельности малых и средних экспортно ориентированных предприятий. Наращивание и реализация экспортного потенциала кластерных проектов. Повышение уровня информированности об экспортерах и экспортной деятельности НСО, потенциале региона как в России, так и за рубежом, узнаваемости региона</t>
  </si>
  <si>
    <t>1.5.1.3.1. Организация участия экспортно-ориентированных организаций (товаропроизводителей) Новосибирской области в российских и зарубежных международных конгрессных, выставочно-ярмарочных мероприятиях, бизнес-миссиях, а также организация инфотуров, дней международного бизнеса в Новосибирской области, проведение круглых столов, конференций, форумов и других мероприятий, направленных на популяризацию товаров и услуг, производимых в Новосибирской области</t>
  </si>
  <si>
    <t>1.5.1.3.2. Информационное обеспечение экспортной деятельности Новосибирской области, в том числе мероприятий по развитию регионального бренда, организация обучающих курсов и семинаров по различным вопросам экспортной деятельности, создание, поддержка и продвижение информационного ресурса, посвященного экспортной деятельности Новосибирской области, подготовка и размещение информации об экспортном потенциале Новосибирской области в областных, федеральных и международных СМИ, а также на официальных и иных ресурсах в информационно-телекоммуникационной сети Интернет, проведение мониторинга экспортных возможностей</t>
  </si>
  <si>
    <t>Повышение уровня информированности об экспортерах и экспортной деятельности НСО, потенциале региона как в России, так и за рубежом, узнаваемости региона</t>
  </si>
  <si>
    <t>Итого затрат на решение задачи 1.5, в т.ч.:</t>
  </si>
  <si>
    <t>1.6.1. Создание условий для привлечения инвестиций в туристскую индустрию и формирование комфортной туристской среды на территории Новосибирской области</t>
  </si>
  <si>
    <t>МЭР НСО, МЖКХиЭ НСО, ОМСУ НСО (по согласованию)</t>
  </si>
  <si>
    <t xml:space="preserve">Создание развитой инфраструктуры, улучшение материально-технической и научно-методической базы туризма в НСО. Рост популяризации имеющихся туристских услуг на территории НСО. </t>
  </si>
  <si>
    <t>05</t>
  </si>
  <si>
    <t>02</t>
  </si>
  <si>
    <t>15.0.12.70880</t>
  </si>
  <si>
    <t>1.6.1.1. Внедрение и развитие единой унифицированной системы туристской навигации</t>
  </si>
  <si>
    <t>количество территорий (муниципальных районов и городских округов НСО) с внедренной системой</t>
  </si>
  <si>
    <t>500,0 - 3000,0</t>
  </si>
  <si>
    <t>1.6.1.2. Создание туристско-рекреационного кластера "Озерный кластер - кластер оздоровительного и бальнеологического туризма Новосибирской области" в Чановском районе Новосибирской области</t>
  </si>
  <si>
    <t>Созданный на территории Чановского района НСО к концу 2020 года туристско-рекреационный кластер позволит: увеличить объем туристского потока, создать условия для роста количества рабочих мест в 6 раз; увеличить номерной фонд в 10 раз; увеличить налогооблагаемую базу на 80 - 100%; увеличить объем оказываемых услуг до 200 млн. руб. в год</t>
  </si>
  <si>
    <t>1.6.1.2.3. Электроснабжение туристско-рекреационного кластера "Озерный кластер - кластер оздоровительного и бальнеологического туризма Новосибирской области"</t>
  </si>
  <si>
    <t>МЖКХиЭ НСО, ОМСУ НСО (по согласованию)</t>
  </si>
  <si>
    <t>Обеспечение к концу 2020 года бесперебойным электроснабжением объектов туристско-рекреационного кластера, в том числе реконструкция (строительство новых) трансформаторных подстанций и линий электропередачи.</t>
  </si>
  <si>
    <t xml:space="preserve">1.6.1.2.3.1. Строительство трансформаторов и линий электропередачи 10 кВ от границ тяговой подстанции 110 кВ Карачи до ввода вновь построенных ТП 10/0,4 кВ 
в п. Озеро-Карачи Чановского района Новосибирской области
</t>
  </si>
  <si>
    <t>количество объектов электроснабжения, введенных в эксплуатацию</t>
  </si>
  <si>
    <t xml:space="preserve">В 2020 году планируется выполнить строительство трансформаторных подстанций 10/0,4 кВ (9 шт.) и линий электропередачи 10 кВ (15 км) от границ тяговой подстанции 110 кВ Карачи до ввода вновь построенных ТП 10/0,4 кВ 
в п. Озеро-Карачи Чановского района Новосибирской области
</t>
  </si>
  <si>
    <t>1.6.1.3. Сопровождение и модернизация в сети Интернет специализированного информационного ресурса о туристских возможностях Новосибирской области</t>
  </si>
  <si>
    <t>количество информационных ресурсов</t>
  </si>
  <si>
    <t>Рост популяризации имеющихся туристских услуг на территории НСО. Сопровождение туристического портала НСО, в том числе перевод на английский язык</t>
  </si>
  <si>
    <t>12</t>
  </si>
  <si>
    <t>1.6.1.4. Формирование и актуализация информационного ресурса поддержки развития внутреннего и въездного туризма</t>
  </si>
  <si>
    <t>количество мобильных приложений</t>
  </si>
  <si>
    <t>Рост популяризации имеющихся туристских услуг на территории НСО. Поддержка, наполнение контента и рекламное продвижение мобильного приложения о туристическом потенциале НСО</t>
  </si>
  <si>
    <t>Итого затрат на решение задачи 1.6, в т.ч.:</t>
  </si>
  <si>
    <t>1.7.1. Обеспечение информационной поддержки инвестиционной деятельности в Новосибирской области</t>
  </si>
  <si>
    <t>местные бюджеты*</t>
  </si>
  <si>
    <t>1.7.1.1. Развитие, обеспечение продвижения, наполнение и поддержка в актуальном состоянии Инвестиционного портала Новосибирской области</t>
  </si>
  <si>
    <t>1.7.1.2. Проведение презентационных встреч, участие в пресс-конференциях о потенциале Новосибирской области</t>
  </si>
  <si>
    <t>Информационное продвижение региона. Участие не менее чем в 12 презентационных встречах, пресс-конференциях о потенциале НСО</t>
  </si>
  <si>
    <t>Итого затрат на решение задачи 1.7, в т.ч.:</t>
  </si>
  <si>
    <t>Итого затрат на достижение цели 1, в т.ч.:</t>
  </si>
  <si>
    <t>11</t>
  </si>
  <si>
    <t>Применяемые сокращения:</t>
  </si>
  <si>
    <t>АО "АИР" - открытое акционерное общество "Агентство инвестиционного развития Новосибирской области";</t>
  </si>
  <si>
    <t>123 грбс (ИТОГО)</t>
  </si>
  <si>
    <t>ГКУ НСО "ЦРР" - государственное казенное учреждение Новосибирской области "Центр регионального развития";</t>
  </si>
  <si>
    <t>210 грбс (ИТОГО)</t>
  </si>
  <si>
    <t>МЖКХиЭ НСО - министерство жилищно-коммунального хозяйства и энергетики Новосибирской области;</t>
  </si>
  <si>
    <t>Минсельхоз НСО - министерство сельского хозяйства Новосибирской области;</t>
  </si>
  <si>
    <t>МЭР НСО - министерство экономического развития Новосибирской области;</t>
  </si>
  <si>
    <t>НСО - Новосибирская область;</t>
  </si>
  <si>
    <t>ОИОГВ НСО - областные исполнительные органы государственной власти Новосибирской области;</t>
  </si>
  <si>
    <t>ОМСУ НСО - органы местного самоуправления муниципальных образований Новосибирской области.</t>
  </si>
  <si>
    <r>
      <t xml:space="preserve">1.5.1.3. </t>
    </r>
    <r>
      <rPr>
        <sz val="8"/>
        <rFont val="Times New Roman"/>
        <family val="1"/>
        <charset val="204"/>
      </rPr>
      <t>Системные меры развития международной кооперации и экспорта</t>
    </r>
  </si>
  <si>
    <r>
      <rPr>
        <b/>
        <sz val="12"/>
        <color theme="1"/>
        <rFont val="Times New Roman"/>
        <family val="1"/>
        <charset val="204"/>
      </rPr>
      <t>Информация
о порядке сбора информации для определения (расчета) плановых и фактических значений целевых индикаторов государственной программы Новосибирской области «Стимулирование инвестиционной активности в Новосибирской области»
на 2020 год и плановый период 2021 и 2022 годов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</si>
  <si>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Целевые индикаторы
государственной программы Новосибирской области
«Стимулирование инвестиционной активности в Новосибирской области»
на 2020 год и плановый период 2021 и 2022 годов (далее - Программа)</t>
    </r>
    <r>
      <rPr>
        <sz val="12"/>
        <color theme="1"/>
        <rFont val="Times New Roman"/>
        <family val="1"/>
        <charset val="204"/>
      </rPr>
      <t xml:space="preserve">
</t>
    </r>
  </si>
  <si>
    <t>Плановые и фактические значения целевого индикатора определяются на основании ведомственных данных (отчетов АО «АИР»).  Индикатор рассчитывается с учетом реализации мероприятия 1.2.1.1 и 1.2.1.2. Программы.</t>
  </si>
  <si>
    <t>Плановые и фактические значения целевого индикатора определяются на основании ведомственных данных (отчетов АО «АИР»). Индикатор рассчитывается с учетом реализации мероприятия 1.2.1.1 и 1.2.1.2. Программы.</t>
  </si>
  <si>
    <t>Плановые и фактические значения целевого индикатора определяются на основании ведомственных данных МЭР НСО.                              Индикатор рассчитывается с учетом реализации мероприятия 1.2.1.4 Программы.</t>
  </si>
  <si>
    <t>Значения целевого индикатора определяются на основании годовых отчетов о реализации инвестиционного проекта, представляемого получателями государственной поддержки, состав которого установлен постановлением Правительства Новосибирской области от 19.03.2014 № 104-п.                                                         Индикатор рассчитывается с учетом реализации мероприятия 1.2.1.6. Программы.</t>
  </si>
  <si>
    <t>Значения целевого индикатора определяются на основании годовых отчетов о реализации инвестиционного проекта, представляемого получателями государственной поддержки, состав которого установлен постановлением Правительства Новосибирской области от 19.03.2014 № 104-п.                                                          Индикатор рассчитывается с учетом реализации мероприятия 1.2.1.6. Программы.</t>
  </si>
  <si>
    <t>Значения целевого индикатора определяются на основании данных, предоставляемых специализированными организациями, осуществляющими координацию деятельности организаций-участников кластеров и официальной статистической отчетности за отчетный период (статистического сборника по каталогу № 1.1 Территориального органа ФСГС по НСО http://sibstat.nso.ru).                    Индикатор рассчитывается с учетом реализации мероприятия 1.5.1. Программы.</t>
  </si>
  <si>
    <t>Плановые и фактические значения целевого индикатора определяются на основании ведомственных данных МЭР НСО.                         Индикатор рассчитывается с учетом реализации мероприятия 1.6.1.1. Программы.</t>
  </si>
  <si>
    <t>Плановые и фактические значения целевого индикатора определяются на основании ведомственных данных МЭР НСО.          Индикатор рассчитывается с учетом реализации мероприятия 1.7.1. Программы.</t>
  </si>
  <si>
    <t xml:space="preserve"> Развитие ТОСЭР "Линево" и ТОСЭР "Горный". Привлечение инвестиций  на ТОСЭР Новосибирской области в объеме не менее 3 млрд. рублей и создание порядка  600 новых рабочих мест к концу 2022 года</t>
  </si>
  <si>
    <t xml:space="preserve">Перечень объектов капитального строительства
(реконструкции), включенных в государственную программу
Новосибирской области, на период реализации объекта
</t>
  </si>
  <si>
    <t>Наименование основного мероприятия</t>
  </si>
  <si>
    <t>Наименование объекта капитального строительства (реконструкции)</t>
  </si>
  <si>
    <t>Годы проведения работ</t>
  </si>
  <si>
    <t>Плановый период ввода объекта в эксплуатацию</t>
  </si>
  <si>
    <t>Наличие проектной документации</t>
  </si>
  <si>
    <t>Стоимость объекта капитального строительства (реконструкции) в соответствии с проектной документацией (тыс. руб.)</t>
  </si>
  <si>
    <t>Параметры объекта в соответствии с проектной документацией</t>
  </si>
  <si>
    <t>Остаток сметной стоимости объекта (тыс. руб.)</t>
  </si>
  <si>
    <t>Источники финансирования</t>
  </si>
  <si>
    <t>Объемы финансирования (тыс. руб.)</t>
  </si>
  <si>
    <t>Главные распорядители бюджетных средств, застройщик (заказчик-застройщик)</t>
  </si>
  <si>
    <t>на 2020 год</t>
  </si>
  <si>
    <t>МЖКХиЭ НСО, ОМСУ НСО</t>
  </si>
  <si>
    <t>федеральный бюджет</t>
  </si>
  <si>
    <t>местные бюджеты</t>
  </si>
  <si>
    <t>внебюджетные источники</t>
  </si>
  <si>
    <t>Да</t>
  </si>
  <si>
    <t>Электроснабжение туристско-рекреационного кластера "Озерный кластер - кластер оздоровительного и бальнеологического туризма Новосибирской области"</t>
  </si>
  <si>
    <t>Строительство трансформаторов и линий электропередачи 10 кВ от границ тяговой подстанции 110 кВ Карачи до ввода вновь построенных ТП 10/0,4 кВ в п. Озеро-Карачи Чановского района Новосибирской области</t>
  </si>
  <si>
    <t>2019 - 2020</t>
  </si>
  <si>
    <t>10/0,4 кВ (9 шт.) и линии электропередачи 10 кВ (15 км, в т.ч. 4,5 км кабельной линии и 10,5 м воздушной линии)</t>
  </si>
  <si>
    <t xml:space="preserve">9 .1. </t>
  </si>
  <si>
    <t>9. 2.</t>
  </si>
  <si>
    <t>на 2021 год</t>
  </si>
  <si>
    <t>Сумма затрат,в том числе:</t>
  </si>
  <si>
    <t>Таблица 4</t>
  </si>
  <si>
    <t>Повышение конкурентоспособности Новосибирской области за счет развития парковых проектов и обеспечения комфортных условий инвесторам и инновационным компаниям, эффективного использования имеющегося территориального и инфраструктурного потенциала индустриальных (промышленных) парков Новосибирской области, направленных на увеличение роста производства конкурентоспособной продукции и услуг резидентов парковых проектов.</t>
  </si>
  <si>
    <t>Внедрение автоматизированной информационной системы проектной деятельности</t>
  </si>
  <si>
    <t>Среднесрочный Прогноз Распоряжение Правительства Новосибирской области от 23.10.2019 N 412-рп
"О прогнозе социально-экономического развития Новосибирской области на 2020 год и плановый период 2021 и 2022 годов</t>
  </si>
  <si>
    <t>Доля квартальных значений к 2018 году</t>
  </si>
  <si>
    <t xml:space="preserve">Объем инвестиций в основной капитал по Новосибирской области </t>
  </si>
  <si>
    <t>Источник:</t>
  </si>
  <si>
    <t>Факт 2018 года (данные ФСГС) http://sibstat.nso.ru/adm2019/list3.htm</t>
  </si>
  <si>
    <t>при расчете нарастающим итогом</t>
  </si>
  <si>
    <t>Факт за 9 месяцев 2019 года (данные ФСГС) https://novosibstat.gks.ru/storage/mediabank/p54_%D0%98%D0%BD%D0%B2%D0%B5%D1%81%D1%82%D0%B8%D1%86%D0%B8%D0%B8%20%D0%B2%20%D0%BE%D1%81%D0%BD%D0%BE%D0%B2%D0%BD%D0%BE%D0%B9%20%D0%BA%D0%B0%D0%BF%D0%B8%D1%82%D0%B0%D0%BB.pdf</t>
  </si>
  <si>
    <t>Факт за 9 месяцев 2019 года (данные ФСГС) http://sibstat.nso.ru/adm2019/list3.htm</t>
  </si>
  <si>
    <t>Значение</t>
  </si>
  <si>
    <t xml:space="preserve">план по ГП на 2020 </t>
  </si>
  <si>
    <t>Доля квартальных значений к факту за 9 мес 2019 года</t>
  </si>
  <si>
    <t>Инвестиции в основной капитал</t>
  </si>
  <si>
    <t xml:space="preserve">N п/п </t>
  </si>
  <si>
    <t xml:space="preserve">Наименование показателя </t>
  </si>
  <si>
    <t xml:space="preserve">Единица измерения </t>
  </si>
  <si>
    <t xml:space="preserve">2018 год </t>
  </si>
  <si>
    <t xml:space="preserve">2019 год (ожидаемое значение) </t>
  </si>
  <si>
    <t xml:space="preserve">Прогноз, годы </t>
  </si>
  <si>
    <t xml:space="preserve">вариант 1 </t>
  </si>
  <si>
    <t xml:space="preserve">вариант 2 </t>
  </si>
  <si>
    <t xml:space="preserve">вариант 3 </t>
  </si>
  <si>
    <t>млрд. рублей</t>
  </si>
  <si>
    <t>Индекс инвестиций в основной капитал</t>
  </si>
  <si>
    <t>в % к предыдущему году</t>
  </si>
  <si>
    <t>Индекс-дефлятор инвестиций в основной капитал</t>
  </si>
  <si>
    <t>Развитие кооперации коммерческих организаций, научно-исследовательских институтов и образовательных учреждений, формирование институционально оформленных кластеров на территории региона; доведение количества институционально оформленных кластеров на территории НСО к концу 2022 года до 6 единиц</t>
  </si>
  <si>
    <t>Информирование об инвестиционных возможностях НСО на Инвестиционном портале НСО; доведение уровня посещаемости Инвестиционного портала НСО к концу 2022 года до 21,5 тыс. посетителей. Информационное продвижение региона. Участие не менее чем в 12 презентационных встречах, пресс-конференциях о потенциале НСО.</t>
  </si>
  <si>
    <t>Информирование об инвестиционных возможностях НСО на Инвестиционном портале НСО; доведение уровня посещаемости Инвестиционного портала НСО к концу 2022 года до 21,5 тыс. посетителей.</t>
  </si>
  <si>
    <t>15.0.05.04080</t>
  </si>
  <si>
    <t>15.0.06.04090</t>
  </si>
  <si>
    <t>15.0.07.04100</t>
  </si>
  <si>
    <t>15.0.09.04140</t>
  </si>
  <si>
    <t>15.0.12.04410</t>
  </si>
  <si>
    <t>1.4.4. Создание условий для развития  парковых проектов Новосибирской области</t>
  </si>
  <si>
    <t xml:space="preserve"> - </t>
  </si>
  <si>
    <t>количество созданных объектов</t>
  </si>
  <si>
    <t>МЖКХиЭ НСО, МЭР НСО,  ОМСУ НСО (по согласованию)</t>
  </si>
  <si>
    <t>Млн. рублей</t>
  </si>
  <si>
    <t>в том числе по источникам</t>
  </si>
  <si>
    <t>финансирования:</t>
  </si>
  <si>
    <t>собственные средства</t>
  </si>
  <si>
    <t>привлеченные средства</t>
  </si>
  <si>
    <t>из них:</t>
  </si>
  <si>
    <t>кредиты банков</t>
  </si>
  <si>
    <t>в том числе кредиты иностранных банков</t>
  </si>
  <si>
    <t>заемные средства других организаций</t>
  </si>
  <si>
    <t>инвестиции из-за рубежа</t>
  </si>
  <si>
    <r>
      <t xml:space="preserve">… </t>
    </r>
    <r>
      <rPr>
        <vertAlign val="superscript"/>
        <sz val="12"/>
        <color theme="1"/>
        <rFont val="Arial"/>
        <family val="2"/>
        <charset val="204"/>
      </rPr>
      <t>1)</t>
    </r>
  </si>
  <si>
    <t>… 1)</t>
  </si>
  <si>
    <t>бюджетные средства</t>
  </si>
  <si>
    <t>из федерального бюджета</t>
  </si>
  <si>
    <t>из бюджетов субъектов Российской Федерации</t>
  </si>
  <si>
    <t>из средств местных бюджетов</t>
  </si>
  <si>
    <t>средства государственных внебюджетных фондов</t>
  </si>
  <si>
    <t>средства организаций и населения на долевое строительство</t>
  </si>
  <si>
    <t>из них средства населения</t>
  </si>
  <si>
    <t>прочие</t>
  </si>
  <si>
    <t>В % к итогу</t>
  </si>
  <si>
    <t>1) Данные не публикуются в целях обеспечения конфиденциальности первичной статистической отчетности, полученной от организаций, в соответствии с Федеральным законом от 29.11.2007 г. № 282-ФЗ «Об официальном статистическом учете и системе государственной статистики в Российской Федерации» (ст. 4, п. 5; ст. 9, п. 1).</t>
  </si>
  <si>
    <t>Инвестиции в основной капитал за сикл бюдж средств</t>
  </si>
  <si>
    <t>доля инвестиций без бюдж ср в от общего объема</t>
  </si>
  <si>
    <t>Январь – сентябрь 2018г.</t>
  </si>
  <si>
    <r>
      <t>Справочно</t>
    </r>
    <r>
      <rPr>
        <i/>
        <sz val="10"/>
        <color theme="1"/>
        <rFont val="Arial"/>
        <family val="2"/>
        <charset val="204"/>
      </rPr>
      <t>:</t>
    </r>
  </si>
  <si>
    <t>январь – сентябрь 2017г. в % к итогу</t>
  </si>
  <si>
    <t>млн. рублей</t>
  </si>
  <si>
    <t>в % к итогу</t>
  </si>
  <si>
    <r>
      <t>…</t>
    </r>
    <r>
      <rPr>
        <vertAlign val="superscript"/>
        <sz val="10"/>
        <color theme="1"/>
        <rFont val="Arial"/>
        <family val="2"/>
        <charset val="204"/>
      </rPr>
      <t>1)</t>
    </r>
  </si>
  <si>
    <t xml:space="preserve">бюджетные средства </t>
  </si>
  <si>
    <t>из бюджета субъекта Российской</t>
  </si>
  <si>
    <t>Федерации</t>
  </si>
  <si>
    <t>из местных бюджетов</t>
  </si>
  <si>
    <t>средства организаций и населения, привлеченные для долевого строительства</t>
  </si>
  <si>
    <r>
      <t>1)</t>
    </r>
    <r>
      <rPr>
        <vertAlign val="superscript"/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Arial"/>
        <family val="2"/>
        <charset val="204"/>
      </rPr>
      <t>Сведения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29.11.07</t>
    </r>
  </si>
  <si>
    <t>№ 282-ФЗ «Об официальном статистическом учете и системе государственной статистики в Российской Федерации» (ст.4, п.5; ст.9, п.1).</t>
  </si>
  <si>
    <t>за 9 мес</t>
  </si>
  <si>
    <t>Январь – июнь 2018г.</t>
  </si>
  <si>
    <t>январь – июнь 2017г. в % к итогу</t>
  </si>
  <si>
    <t>за 6 мес</t>
  </si>
  <si>
    <t>Январь – март 2018г.</t>
  </si>
  <si>
    <t>январь – март 2017г. в % к итогу</t>
  </si>
  <si>
    <t>за 3 мес</t>
  </si>
  <si>
    <t>2. Фактические значения определяются на основании данных официальной статистической отчетности за отчетный период (по данным ФСГС http://www.gks.ru/wps/ wcm/connect/rosstat_main/ rosstat/ru/statistics/enterprise/ investment/nonfinancial/ и статистического бюллетеня по каталогу № 3.6 Территориального органа ФСГС по НСО https://novosibstat.gks.ru/).</t>
  </si>
  <si>
    <t>Индикатор рассчитывается с учетом реализации мероприятий задачи 1.4. Программы.</t>
  </si>
  <si>
    <t>0 - 36600,0</t>
  </si>
  <si>
    <t>244 (349)</t>
  </si>
  <si>
    <t>244 (224)</t>
  </si>
  <si>
    <t>244 (225,226, 310)</t>
  </si>
  <si>
    <r>
      <rPr>
        <sz val="8"/>
        <color theme="1"/>
        <rFont val="Times New Roman"/>
        <family val="1"/>
        <charset val="204"/>
      </rPr>
      <t>Реализация программы</t>
    </r>
    <r>
      <rPr>
        <sz val="8"/>
        <color indexed="8"/>
        <rFont val="Times New Roman"/>
        <family val="1"/>
        <charset val="204"/>
      </rPr>
      <t xml:space="preserve"> привлечения инвестиций мирового уровня и привлечение инвесторов по проектам мирового уровня. Повышение узнаваемости региона на международном и межрегиональном уровне. Предоставление мер государственной поддержки инвесторам. Привлечение инвестиций на ТОСЭР. Повышение качества сопровождения инвестиционных проектов по принципу "одного окна" и эффективности реализации инвестиционных проектов на территории НСО.</t>
    </r>
  </si>
  <si>
    <t>Реализация программы привлечения инвестиций мирового уровня в Новосибирскую область на 2018 - 2020 годы, утвержденной 20.03.2018 временно исполняющим обязанности Губернатора Новосибирской области Травниковым А.А. и привлечение на территорию НСО не менее 4 инвесторов  с общим объемом инвестиций по проектам мирового уровня 4 млрд. руб. ежегодно.</t>
  </si>
  <si>
    <t>Повышение уровня информированности общественности о развитии и потенциале Новосибирской области, а также формирования образа Новосибирской области как успешно развивающегося региона.</t>
  </si>
  <si>
    <t>Повышение узнаваемости НСО на межрегиональном и международном уровнях, заключение ежегодно по итогам конгрессно-выставочных мероприятий международного и межрегионального уровня не менее 3 новых соглашений, способствующих развитию экономики НСО</t>
  </si>
  <si>
    <t>Для реализации планируемых мероприятий требуется финансовое обеспечение. В настоящее время необходимые лимиты находятся в листе ожидания министерства финансов и налоговой политики Новосибирской области. 
Увеличение количества новых экспортеров российской конкурентоспособной продукции. Увеличение объема несырьевого экспорта компаний из НСО, привлечение к экспортной деятельности малых и средних экспортно ориентированных предприятий. Наращивание и реализация экспортного потенциала кластерных проектов</t>
  </si>
  <si>
    <t>Актуальный реестр размещается в сети Интернет на инвестиционном портале Новосибирской области, в разделе "Государственно-частное партнерство"</t>
  </si>
  <si>
    <t>Повышение удовлетворенности потребителей за счет расширения ассортимента товаров, работ, услуг, повышения их качества и снижения цен. Повышение экономической эффективности и конкурентоспособности хозяйствующих субъектов Новосибирской области</t>
  </si>
  <si>
    <t>1.2.1.7. Развитие территорий опережающего социально-экономического развития в Новосибирской области</t>
  </si>
  <si>
    <t xml:space="preserve">0 * </t>
  </si>
  <si>
    <t>Увеличение количества реализуемых на территории НСО проектов на принципах ГЧП до 72 проектов к концу 2022 года</t>
  </si>
  <si>
    <t xml:space="preserve">налоговые расходы </t>
  </si>
  <si>
    <t>* Указываются прогнозные значения</t>
  </si>
  <si>
    <t xml:space="preserve"> -</t>
  </si>
  <si>
    <t>Расчет индикатора производится по инфраструктурным и социальным проектам как отношение суммы уплаченных инвесторами налоговых платежей в консолидированный бюджет Новосибирской области при реализации инвестиционного проекта за отчетный год, к общей сумме государственной поддержки в форме субсидий и налоговых льгот, полученной инвесторами в отчетном году.</t>
  </si>
  <si>
    <t>2023 год* справочно</t>
  </si>
  <si>
    <t>Объем инвестиций в основной капитал за исключением бюджетных средств</t>
  </si>
  <si>
    <t>по Стратегии социально-экономического
развития Новосибирской области
на период до 2030 года
 105-п</t>
  </si>
  <si>
    <t>2023 расчет</t>
  </si>
  <si>
    <t xml:space="preserve">Доля инвестиций без бюджетных средств в общем объеме инвестиций в основной капитал </t>
  </si>
  <si>
    <t xml:space="preserve">Разработка, внедрение и развитие во всех муниципальных районах НСО единой унифицированной системы туристской навигации.
* Оплата работ, предусмотренных в 2019 году </t>
  </si>
  <si>
    <t>Предоставление субсидий из областного бюджета Новосибирской области в целях повышения конкурентоспособности Новосибирской области за счет развития парковых проектов и обеспечения комфортных условий инвесторам и инновационным компаниям, эффективного использования имеющегося территориального и инфраструктурного потенциала индустриальных (промышленных) парков Новосибирской области, направленных на увеличение роста производства конкурентоспособной продукции и услуг резидентов парковых проектов.</t>
  </si>
  <si>
    <t>всего по мероприятию, 
в том числе:</t>
  </si>
  <si>
    <t>всего, 
в том числе:</t>
  </si>
  <si>
    <t>Итого по государственной программе</t>
  </si>
  <si>
    <t>2. Фактические значения определяются как фактическое количество привлеченных 
АО «АИР» инвесторов на территорию Новосибирской области, с которыми заключены соглашения на конец отчетного периода.</t>
  </si>
  <si>
    <t>2. Фактические значения определяются как фактический объем осуществленных инвестиций, привлеченных АО «АИР» инвесторами на территорию Новосибирской области, с которыми заключены соглашения на конец отчетного периода.</t>
  </si>
  <si>
    <t>Индикатор рассчитывается с учетом реализации мероприятия 1.3.1. Программы.</t>
  </si>
  <si>
    <t>1. Плановые значения целевого индикатора определяются на основании ведомственных данных  (сведений, предоставляемых налоговыми органами по запросу МЭР НСО) за 3 года, предшествующих году начала реализации Программы.</t>
  </si>
  <si>
    <t>Расчет индикатора производится как отношение величины выручки участников Научно-производственного кластера «Сибирский наукополис» от продаж продукции за отчетный период, к величине выручки участников Научно-производственного кластера «Сибирский наукополис» от продаж продукции за соответствующий период предыдущего года х 100% / ИЦП (в %) - 100, где ИЦП (в %) - индекс цен производителей промышленной продукции (в %).</t>
  </si>
  <si>
    <t>Плановые и фактические значения целевого индикатора определяются  на основании данных, предоставляемых специализированными организациями, осуществляющими координацию деятельности организаций-участников кластеров за 3 года, предшествующих году начала реализации Программы, и официальной статистической отчетности за отчетный период (ИЦП).</t>
  </si>
  <si>
    <t xml:space="preserve">1. Плановое количество муниципальных образований Новосибирской области, информацию о которых предполагается разместить на специализированном информационном ресурсе, определяется на основании данных МЭР НСО, исходя из потребности, с учетом выделяемых бюджетных ассигнований на очередной финансовый год. </t>
  </si>
  <si>
    <t>2. Фактические значения определяются как общее количество объектов строительства и реконструкции объектов кластера, веденных в эксплуатацию в отчетном периоде.</t>
  </si>
  <si>
    <t>Предоставление мер государственной поддержки инвесторам, обеспечивающим создание 1,5 тыс. новых рабочих мест за период 2020 - 2022 годов по проектам, получающим государственную поддержку в рамках государственной программы. Количество поддерживаемых проектов характеризует количество инвестиционных проектов инвесторов, обладающих правом на государственную поддержку по итогам конкурсного отбора согласно постановлению Правительства НСО от 19.03.2014 N 104-п "О государственной поддержке инвестиционной деятельности, осуществляемой в форме капитальных вложений на территории НСО"</t>
  </si>
  <si>
    <t xml:space="preserve">Предоставление мер государственной поддержки инвесторам, обеспечивающих создание 1,5 тыс. новых рабочих мест за период 2020 - 2022 годов по проектам, получающим государственную поддержку в рамках государственной программы. </t>
  </si>
  <si>
    <t xml:space="preserve"> Предоставление налоговых льгот инвесторам по налогу на прибыль организаций и налогу на имущество организаций осуществляется в порядке и пределах, установленных Налоговым кодексом РФ и главой 6 Закона НСО от 16.10.2003 N 142-ОЗ "О налогах и особенностях налогообложения отдельных категорий налогоплательщиков НСО". Предоставление мер государственной поддержки инвесторам направлено на создание 1,5 тыс. новых рабочих мест за период 2020 - 2022 годов по проектам, получающим государственную поддержку в рамках государственной программы. </t>
  </si>
  <si>
    <t>1.3.1.2.2.  Комплексное сопровождение инфраструктурных и ГЧП  проектов</t>
  </si>
  <si>
    <t>количество систем</t>
  </si>
  <si>
    <t>0-600,0</t>
  </si>
  <si>
    <t>МЭР НСО, АО "АИР"</t>
  </si>
  <si>
    <t>Повышение качества сопровождаемых проектов государственно-частного партнерства</t>
  </si>
  <si>
    <t>Подробный перечень планируемых к реализации мероприятий                                                                                                                                                                                                                                                                                                                                                                                                                       государственной программы Новосибирской области «Стимулирование инвестиционной активности в Новосибирской области»                                                                                                                                              на очередной 2020 год и плановый период 2021 и 2022 годов (в ред. Приказа МЭР НСО от 28.08.2020 № 89)</t>
  </si>
  <si>
    <r>
      <rPr>
        <b/>
        <sz val="12"/>
        <color theme="1"/>
        <rFont val="Times New Roman"/>
        <family val="1"/>
        <charset val="204"/>
      </rPr>
      <t>ПЛАН РЕАЛИЗАЦИИ МЕРОПРИЯТИЙ
государственной программы Новосибирской области
«Стимулирование инвестиционной активности в Новосибирской области»,
утвержденной постановлением Правительства Новосибирской области от 01.04.2015 № 126-п,
на 2020 год и плановый период 2021 и 2022 годов (в ред. от 28.08.2020 № 89)</t>
    </r>
    <r>
      <rPr>
        <sz val="12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</si>
</sst>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"/>
    <numFmt numFmtId="166" formatCode="0.0%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indexed="62"/>
      <name val="Times New Roman"/>
      <family val="1"/>
      <charset val="204"/>
    </font>
    <font>
      <sz val="8"/>
      <color indexed="9"/>
      <name val="Times New Roman"/>
      <family val="1"/>
      <charset val="204"/>
    </font>
    <font>
      <b/>
      <sz val="8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vertAlign val="superscript"/>
      <sz val="12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u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vertAlign val="superscript"/>
      <sz val="7"/>
      <color theme="1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8" tint="-0.499984740745262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sz val="8"/>
      <color theme="0" tint="-4.9989318521683403E-2"/>
      <name val="Times New Roman"/>
      <family val="1"/>
      <charset val="204"/>
    </font>
    <font>
      <sz val="10"/>
      <color theme="9" tint="-0.499984740745262"/>
      <name val="Arial"/>
      <family val="2"/>
      <charset val="204"/>
    </font>
    <font>
      <sz val="12"/>
      <color theme="9" tint="-0.49998474074526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uble">
        <color indexed="64"/>
      </right>
      <top style="dotted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06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7" fillId="0" borderId="0" xfId="0" applyFont="1" applyFill="1"/>
    <xf numFmtId="0" fontId="7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7" fillId="0" borderId="0" xfId="0" applyFont="1" applyFill="1" applyAlignment="1">
      <alignment wrapText="1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0" fontId="7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top" wrapText="1"/>
    </xf>
    <xf numFmtId="0" fontId="12" fillId="0" borderId="0" xfId="0" applyFont="1" applyFill="1"/>
    <xf numFmtId="164" fontId="13" fillId="0" borderId="0" xfId="0" applyNumberFormat="1" applyFont="1" applyFill="1"/>
    <xf numFmtId="0" fontId="13" fillId="0" borderId="0" xfId="0" applyFont="1" applyFill="1"/>
    <xf numFmtId="9" fontId="7" fillId="0" borderId="0" xfId="2" applyFont="1" applyFill="1"/>
    <xf numFmtId="43" fontId="7" fillId="0" borderId="0" xfId="1" applyFont="1" applyFill="1"/>
    <xf numFmtId="164" fontId="7" fillId="0" borderId="0" xfId="0" applyNumberFormat="1" applyFont="1" applyFill="1"/>
    <xf numFmtId="0" fontId="7" fillId="5" borderId="0" xfId="0" applyFont="1" applyFill="1"/>
    <xf numFmtId="0" fontId="8" fillId="0" borderId="1" xfId="0" applyFont="1" applyFill="1" applyBorder="1" applyAlignment="1">
      <alignment vertical="top" wrapText="1"/>
    </xf>
    <xf numFmtId="0" fontId="8" fillId="5" borderId="0" xfId="0" applyFont="1" applyFill="1"/>
    <xf numFmtId="0" fontId="8" fillId="0" borderId="0" xfId="0" applyFont="1" applyFill="1"/>
    <xf numFmtId="0" fontId="8" fillId="0" borderId="5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6" fillId="0" borderId="7" xfId="3" applyFont="1" applyBorder="1" applyAlignment="1">
      <alignment vertical="center" wrapText="1"/>
    </xf>
    <xf numFmtId="0" fontId="2" fillId="0" borderId="7" xfId="0" applyFont="1" applyBorder="1" applyAlignment="1">
      <alignment vertical="top" wrapText="1"/>
    </xf>
    <xf numFmtId="0" fontId="2" fillId="0" borderId="12" xfId="0" applyFont="1" applyBorder="1" applyAlignment="1">
      <alignment vertical="center" wrapText="1"/>
    </xf>
    <xf numFmtId="0" fontId="2" fillId="0" borderId="5" xfId="0" applyFont="1" applyBorder="1"/>
    <xf numFmtId="0" fontId="2" fillId="0" borderId="10" xfId="0" applyFont="1" applyBorder="1" applyAlignment="1">
      <alignment vertical="top" wrapText="1"/>
    </xf>
    <xf numFmtId="0" fontId="17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9" fontId="2" fillId="0" borderId="1" xfId="2" applyFont="1" applyBorder="1"/>
    <xf numFmtId="0" fontId="2" fillId="6" borderId="1" xfId="0" applyFont="1" applyFill="1" applyBorder="1" applyAlignment="1">
      <alignment wrapText="1"/>
    </xf>
    <xf numFmtId="164" fontId="2" fillId="6" borderId="1" xfId="0" applyNumberFormat="1" applyFont="1" applyFill="1" applyBorder="1"/>
    <xf numFmtId="0" fontId="2" fillId="6" borderId="1" xfId="0" applyFont="1" applyFill="1" applyBorder="1"/>
    <xf numFmtId="9" fontId="2" fillId="6" borderId="1" xfId="2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164" fontId="2" fillId="0" borderId="1" xfId="0" applyNumberFormat="1" applyFont="1" applyFill="1" applyBorder="1"/>
    <xf numFmtId="164" fontId="22" fillId="0" borderId="1" xfId="0" applyNumberFormat="1" applyFont="1" applyFill="1" applyBorder="1"/>
    <xf numFmtId="0" fontId="21" fillId="6" borderId="1" xfId="0" applyFont="1" applyFill="1" applyBorder="1"/>
    <xf numFmtId="164" fontId="22" fillId="8" borderId="1" xfId="0" applyNumberFormat="1" applyFont="1" applyFill="1" applyBorder="1"/>
    <xf numFmtId="9" fontId="21" fillId="0" borderId="1" xfId="2" applyFont="1" applyFill="1" applyBorder="1"/>
    <xf numFmtId="9" fontId="2" fillId="0" borderId="1" xfId="2" applyFont="1" applyFill="1" applyBorder="1"/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3" fillId="0" borderId="13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vertical="center" wrapText="1"/>
    </xf>
    <xf numFmtId="9" fontId="2" fillId="0" borderId="1" xfId="2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23" xfId="0" applyFont="1" applyBorder="1" applyAlignment="1">
      <alignment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left" vertical="center" wrapText="1" inden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left" vertical="center" wrapText="1" indent="1"/>
    </xf>
    <xf numFmtId="0" fontId="24" fillId="0" borderId="13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left" vertical="center" wrapText="1" indent="3"/>
    </xf>
    <xf numFmtId="0" fontId="24" fillId="0" borderId="23" xfId="0" applyFont="1" applyBorder="1" applyAlignment="1">
      <alignment horizontal="left" vertical="center" wrapText="1" indent="3"/>
    </xf>
    <xf numFmtId="0" fontId="24" fillId="0" borderId="23" xfId="0" applyFont="1" applyBorder="1" applyAlignment="1">
      <alignment horizontal="left" vertical="center" wrapText="1" indent="5"/>
    </xf>
    <xf numFmtId="0" fontId="5" fillId="0" borderId="13" xfId="3" applyBorder="1" applyAlignment="1">
      <alignment horizontal="center" vertical="center" wrapText="1"/>
    </xf>
    <xf numFmtId="0" fontId="24" fillId="0" borderId="24" xfId="0" applyFont="1" applyBorder="1" applyAlignment="1">
      <alignment horizontal="left" vertical="center" wrapText="1" indent="5"/>
    </xf>
    <xf numFmtId="0" fontId="24" fillId="0" borderId="27" xfId="0" applyFont="1" applyBorder="1" applyAlignment="1">
      <alignment horizontal="left" vertical="center" wrapText="1" indent="5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left" vertical="center" wrapText="1" indent="3"/>
    </xf>
    <xf numFmtId="0" fontId="24" fillId="0" borderId="17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5" fillId="0" borderId="17" xfId="3" applyBorder="1" applyAlignment="1">
      <alignment horizontal="center" vertical="center" wrapText="1"/>
    </xf>
    <xf numFmtId="0" fontId="24" fillId="0" borderId="32" xfId="0" applyFont="1" applyBorder="1" applyAlignment="1">
      <alignment horizontal="left" vertical="center" wrapText="1" indent="3"/>
    </xf>
    <xf numFmtId="0" fontId="24" fillId="0" borderId="3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5" fillId="0" borderId="0" xfId="3" applyAlignment="1">
      <alignment horizontal="justify" vertical="center"/>
    </xf>
    <xf numFmtId="0" fontId="0" fillId="2" borderId="0" xfId="0" applyFill="1"/>
    <xf numFmtId="0" fontId="24" fillId="2" borderId="1" xfId="0" applyFont="1" applyFill="1" applyBorder="1" applyAlignment="1">
      <alignment horizontal="left" vertical="center" wrapText="1" indent="5"/>
    </xf>
    <xf numFmtId="0" fontId="24" fillId="2" borderId="1" xfId="0" applyFont="1" applyFill="1" applyBorder="1" applyAlignment="1">
      <alignment horizontal="center" vertical="center" wrapText="1"/>
    </xf>
    <xf numFmtId="9" fontId="24" fillId="2" borderId="1" xfId="2" applyFont="1" applyFill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30" fillId="0" borderId="43" xfId="0" applyFont="1" applyBorder="1" applyAlignment="1">
      <alignment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28" fillId="0" borderId="49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left" vertical="center" wrapText="1" indent="1"/>
    </xf>
    <xf numFmtId="0" fontId="23" fillId="0" borderId="43" xfId="0" applyFont="1" applyBorder="1" applyAlignment="1">
      <alignment horizontal="left" vertical="center" wrapText="1" inden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left" vertical="center" wrapText="1" indent="4"/>
    </xf>
    <xf numFmtId="0" fontId="23" fillId="0" borderId="43" xfId="0" applyFont="1" applyBorder="1" applyAlignment="1">
      <alignment horizontal="left" vertical="center" wrapText="1" indent="4"/>
    </xf>
    <xf numFmtId="9" fontId="32" fillId="0" borderId="0" xfId="2" applyFont="1" applyBorder="1" applyAlignment="1">
      <alignment vertical="center" wrapText="1"/>
    </xf>
    <xf numFmtId="0" fontId="33" fillId="0" borderId="0" xfId="0" applyFont="1"/>
    <xf numFmtId="164" fontId="21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64" xfId="0" applyFont="1" applyBorder="1"/>
    <xf numFmtId="0" fontId="4" fillId="0" borderId="64" xfId="0" applyFont="1" applyBorder="1" applyAlignment="1">
      <alignment horizontal="center"/>
    </xf>
    <xf numFmtId="0" fontId="4" fillId="0" borderId="69" xfId="0" applyFont="1" applyBorder="1"/>
    <xf numFmtId="0" fontId="4" fillId="0" borderId="69" xfId="0" applyFont="1" applyBorder="1" applyAlignment="1">
      <alignment horizontal="center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8" fillId="0" borderId="1" xfId="0" applyFont="1" applyFill="1" applyBorder="1"/>
    <xf numFmtId="165" fontId="8" fillId="0" borderId="1" xfId="0" applyNumberFormat="1" applyFont="1" applyFill="1" applyBorder="1"/>
    <xf numFmtId="165" fontId="8" fillId="0" borderId="0" xfId="0" applyNumberFormat="1" applyFont="1" applyFill="1" applyAlignment="1">
      <alignment horizontal="right" vertical="center"/>
    </xf>
    <xf numFmtId="165" fontId="8" fillId="0" borderId="0" xfId="0" applyNumberFormat="1" applyFont="1" applyFill="1" applyAlignment="1">
      <alignment horizontal="right" vertical="center" wrapText="1"/>
    </xf>
    <xf numFmtId="165" fontId="10" fillId="0" borderId="0" xfId="0" applyNumberFormat="1" applyFont="1" applyFill="1" applyAlignment="1">
      <alignment horizontal="right" vertical="center" wrapText="1"/>
    </xf>
    <xf numFmtId="165" fontId="8" fillId="0" borderId="1" xfId="0" applyNumberFormat="1" applyFont="1" applyFill="1" applyBorder="1" applyAlignment="1">
      <alignment horizontal="right"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165" fontId="8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top"/>
    </xf>
    <xf numFmtId="165" fontId="8" fillId="0" borderId="0" xfId="0" applyNumberFormat="1" applyFont="1" applyFill="1"/>
    <xf numFmtId="165" fontId="35" fillId="0" borderId="0" xfId="0" applyNumberFormat="1" applyFont="1" applyFill="1" applyAlignment="1">
      <alignment horizontal="right" vertical="center"/>
    </xf>
    <xf numFmtId="165" fontId="36" fillId="0" borderId="0" xfId="0" applyNumberFormat="1" applyFont="1" applyFill="1" applyAlignment="1">
      <alignment horizontal="right" vertical="center" wrapText="1"/>
    </xf>
    <xf numFmtId="165" fontId="35" fillId="0" borderId="1" xfId="0" applyNumberFormat="1" applyFont="1" applyFill="1" applyBorder="1" applyAlignment="1">
      <alignment horizontal="right" vertical="center" wrapText="1"/>
    </xf>
    <xf numFmtId="165" fontId="35" fillId="0" borderId="1" xfId="0" applyNumberFormat="1" applyFont="1" applyFill="1" applyBorder="1" applyAlignment="1">
      <alignment horizontal="right" vertical="center"/>
    </xf>
    <xf numFmtId="165" fontId="35" fillId="0" borderId="1" xfId="0" applyNumberFormat="1" applyFont="1" applyFill="1" applyBorder="1"/>
    <xf numFmtId="165" fontId="35" fillId="0" borderId="0" xfId="0" applyNumberFormat="1" applyFont="1" applyFill="1"/>
    <xf numFmtId="165" fontId="35" fillId="0" borderId="1" xfId="1" applyNumberFormat="1" applyFont="1" applyFill="1" applyBorder="1" applyAlignment="1">
      <alignment horizontal="right" vertical="center" wrapText="1"/>
    </xf>
    <xf numFmtId="165" fontId="35" fillId="3" borderId="1" xfId="0" applyNumberFormat="1" applyFont="1" applyFill="1" applyBorder="1" applyAlignment="1">
      <alignment horizontal="right" vertical="center" wrapText="1"/>
    </xf>
    <xf numFmtId="0" fontId="35" fillId="0" borderId="1" xfId="0" applyFont="1" applyFill="1" applyBorder="1" applyAlignment="1">
      <alignment vertical="center" wrapText="1"/>
    </xf>
    <xf numFmtId="165" fontId="35" fillId="0" borderId="0" xfId="0" applyNumberFormat="1" applyFont="1" applyFill="1" applyAlignment="1">
      <alignment horizontal="right" vertical="center" wrapText="1"/>
    </xf>
    <xf numFmtId="0" fontId="37" fillId="0" borderId="0" xfId="0" applyFont="1" applyFill="1"/>
    <xf numFmtId="165" fontId="37" fillId="0" borderId="0" xfId="0" applyNumberFormat="1" applyFont="1" applyFill="1" applyAlignment="1">
      <alignment horizontal="right" vertical="center"/>
    </xf>
    <xf numFmtId="0" fontId="21" fillId="0" borderId="10" xfId="0" applyFont="1" applyBorder="1" applyAlignment="1">
      <alignment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0" fillId="2" borderId="0" xfId="2" applyNumberFormat="1" applyFont="1" applyFill="1"/>
    <xf numFmtId="0" fontId="2" fillId="3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 wrapText="1"/>
    </xf>
    <xf numFmtId="164" fontId="38" fillId="7" borderId="1" xfId="0" applyNumberFormat="1" applyFont="1" applyFill="1" applyBorder="1" applyAlignment="1">
      <alignment horizontal="center" vertical="center" wrapText="1"/>
    </xf>
    <xf numFmtId="164" fontId="38" fillId="0" borderId="1" xfId="0" applyNumberFormat="1" applyFont="1" applyFill="1" applyBorder="1" applyAlignment="1">
      <alignment horizontal="center" vertical="center" wrapText="1"/>
    </xf>
    <xf numFmtId="9" fontId="38" fillId="7" borderId="1" xfId="2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6" borderId="3" xfId="0" applyFont="1" applyFill="1" applyBorder="1"/>
    <xf numFmtId="0" fontId="2" fillId="0" borderId="3" xfId="0" applyFont="1" applyBorder="1"/>
    <xf numFmtId="0" fontId="2" fillId="0" borderId="3" xfId="0" applyFont="1" applyFill="1" applyBorder="1"/>
    <xf numFmtId="0" fontId="23" fillId="0" borderId="3" xfId="0" applyFont="1" applyBorder="1" applyAlignment="1">
      <alignment horizontal="center" vertical="center" wrapText="1"/>
    </xf>
    <xf numFmtId="164" fontId="38" fillId="0" borderId="3" xfId="0" applyNumberFormat="1" applyFont="1" applyFill="1" applyBorder="1" applyAlignment="1">
      <alignment horizontal="center" vertical="center" wrapText="1"/>
    </xf>
    <xf numFmtId="9" fontId="38" fillId="7" borderId="3" xfId="2" applyFont="1" applyFill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2" fillId="3" borderId="1" xfId="0" applyFont="1" applyFill="1" applyBorder="1"/>
    <xf numFmtId="9" fontId="2" fillId="3" borderId="1" xfId="2" applyFont="1" applyFill="1" applyBorder="1"/>
    <xf numFmtId="0" fontId="39" fillId="3" borderId="1" xfId="0" applyFont="1" applyFill="1" applyBorder="1"/>
    <xf numFmtId="9" fontId="39" fillId="3" borderId="1" xfId="2" applyFont="1" applyFill="1" applyBorder="1"/>
    <xf numFmtId="0" fontId="7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/>
    <xf numFmtId="2" fontId="4" fillId="0" borderId="0" xfId="0" applyNumberFormat="1" applyFont="1" applyFill="1"/>
    <xf numFmtId="2" fontId="2" fillId="0" borderId="1" xfId="0" applyNumberFormat="1" applyFont="1" applyFill="1" applyBorder="1" applyAlignment="1">
      <alignment horizontal="center" vertical="center" wrapText="1"/>
    </xf>
    <xf numFmtId="2" fontId="40" fillId="0" borderId="0" xfId="0" applyNumberFormat="1" applyFont="1" applyFill="1"/>
    <xf numFmtId="0" fontId="8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165" fontId="35" fillId="0" borderId="1" xfId="0" applyNumberFormat="1" applyFont="1" applyFill="1" applyBorder="1" applyAlignment="1">
      <alignment horizontal="right"/>
    </xf>
    <xf numFmtId="165" fontId="8" fillId="0" borderId="1" xfId="0" applyNumberFormat="1" applyFont="1" applyFill="1" applyBorder="1" applyAlignment="1">
      <alignment horizontal="right"/>
    </xf>
    <xf numFmtId="165" fontId="8" fillId="0" borderId="1" xfId="0" applyNumberFormat="1" applyFont="1" applyFill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4" fontId="38" fillId="3" borderId="1" xfId="0" applyNumberFormat="1" applyFont="1" applyFill="1" applyBorder="1" applyAlignment="1">
      <alignment horizontal="center" vertical="center" wrapText="1"/>
    </xf>
    <xf numFmtId="9" fontId="38" fillId="3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justify" vertical="center" wrapText="1"/>
    </xf>
    <xf numFmtId="0" fontId="27" fillId="0" borderId="61" xfId="0" applyFont="1" applyBorder="1" applyAlignment="1">
      <alignment horizontal="justify" vertical="center" wrapText="1"/>
    </xf>
    <xf numFmtId="0" fontId="27" fillId="0" borderId="62" xfId="0" applyFont="1" applyBorder="1" applyAlignment="1">
      <alignment horizontal="justify" vertical="center" wrapText="1"/>
    </xf>
    <xf numFmtId="0" fontId="23" fillId="0" borderId="51" xfId="0" applyFont="1" applyBorder="1" applyAlignment="1">
      <alignment horizontal="justify" vertical="center" wrapText="1"/>
    </xf>
    <xf numFmtId="0" fontId="23" fillId="0" borderId="52" xfId="0" applyFont="1" applyBorder="1" applyAlignment="1">
      <alignment horizontal="justify" vertical="center" wrapText="1"/>
    </xf>
    <xf numFmtId="0" fontId="23" fillId="0" borderId="53" xfId="0" applyFont="1" applyBorder="1" applyAlignment="1">
      <alignment horizontal="justify" vertical="center" wrapText="1"/>
    </xf>
    <xf numFmtId="0" fontId="28" fillId="0" borderId="54" xfId="0" applyFont="1" applyBorder="1" applyAlignment="1">
      <alignment horizontal="center" vertical="center" wrapText="1"/>
    </xf>
    <xf numFmtId="0" fontId="28" fillId="0" borderId="55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57" xfId="0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9" fontId="32" fillId="0" borderId="0" xfId="2" applyFont="1" applyBorder="1" applyAlignment="1">
      <alignment vertical="center" wrapText="1"/>
    </xf>
    <xf numFmtId="164" fontId="21" fillId="0" borderId="4" xfId="0" applyNumberFormat="1" applyFont="1" applyFill="1" applyBorder="1" applyAlignment="1">
      <alignment horizontal="center" vertical="center" wrapText="1"/>
    </xf>
    <xf numFmtId="164" fontId="21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top" wrapText="1"/>
    </xf>
    <xf numFmtId="0" fontId="8" fillId="0" borderId="7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vertical="top" wrapText="1"/>
    </xf>
    <xf numFmtId="0" fontId="34" fillId="0" borderId="1" xfId="0" applyFont="1" applyFill="1" applyBorder="1" applyAlignment="1">
      <alignment vertical="top" wrapText="1"/>
    </xf>
    <xf numFmtId="164" fontId="8" fillId="0" borderId="4" xfId="0" applyNumberFormat="1" applyFont="1" applyFill="1" applyBorder="1" applyAlignment="1">
      <alignment horizontal="left" vertical="top" wrapText="1"/>
    </xf>
    <xf numFmtId="164" fontId="8" fillId="0" borderId="7" xfId="0" applyNumberFormat="1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4" fillId="0" borderId="63" xfId="0" applyFont="1" applyBorder="1" applyAlignment="1">
      <alignment horizontal="left" vertical="center" wrapText="1"/>
    </xf>
    <xf numFmtId="0" fontId="4" fillId="0" borderId="66" xfId="0" applyFont="1" applyBorder="1" applyAlignment="1">
      <alignment horizontal="left" vertical="center" wrapText="1"/>
    </xf>
    <xf numFmtId="0" fontId="4" fillId="0" borderId="68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69" xfId="0" applyFont="1" applyBorder="1" applyAlignment="1">
      <alignment horizontal="center" wrapText="1"/>
    </xf>
    <xf numFmtId="0" fontId="4" fillId="0" borderId="65" xfId="0" applyFont="1" applyBorder="1" applyAlignment="1">
      <alignment horizontal="center" wrapText="1"/>
    </xf>
    <xf numFmtId="0" fontId="4" fillId="0" borderId="67" xfId="0" applyFont="1" applyBorder="1" applyAlignment="1">
      <alignment horizontal="center" wrapText="1"/>
    </xf>
    <xf numFmtId="0" fontId="4" fillId="0" borderId="70" xfId="0" applyFont="1" applyBorder="1" applyAlignment="1">
      <alignment horizontal="center" wrapText="1"/>
    </xf>
    <xf numFmtId="0" fontId="7" fillId="4" borderId="4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justify" vertical="center" wrapText="1"/>
    </xf>
  </cellXfs>
  <cellStyles count="4">
    <cellStyle name="Гиперссылка" xfId="3" builtin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gks.ru/wps/wcm/connect/rosstat_main/rosstat/ru/statistics/enterprise/investment/nonfinancial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74"/>
  <sheetViews>
    <sheetView topLeftCell="A16" workbookViewId="0">
      <selection activeCell="E23" sqref="E23"/>
    </sheetView>
  </sheetViews>
  <sheetFormatPr defaultRowHeight="15.75" x14ac:dyDescent="0.25"/>
  <cols>
    <col min="1" max="1" width="41" style="14" customWidth="1"/>
    <col min="2" max="2" width="22.42578125" style="14" customWidth="1"/>
    <col min="3" max="4" width="9.5703125" style="14" bestFit="1" customWidth="1"/>
    <col min="5" max="5" width="10.7109375" style="14" bestFit="1" customWidth="1"/>
    <col min="6" max="6" width="11.5703125" style="14" bestFit="1" customWidth="1"/>
    <col min="7" max="9" width="9.140625" style="14" customWidth="1"/>
    <col min="10" max="10" width="10.5703125" style="14" bestFit="1" customWidth="1"/>
    <col min="11" max="11" width="15" style="14" customWidth="1"/>
    <col min="12" max="12" width="9.140625" style="14"/>
    <col min="13" max="13" width="11.5703125" style="14" bestFit="1" customWidth="1"/>
    <col min="14" max="16" width="9.140625" style="14"/>
    <col min="17" max="18" width="0" style="14" hidden="1" customWidth="1"/>
    <col min="19" max="16384" width="9.140625" style="14"/>
  </cols>
  <sheetData>
    <row r="2" spans="1:11" x14ac:dyDescent="0.25">
      <c r="A2" s="263" t="s">
        <v>347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</row>
    <row r="3" spans="1:11" x14ac:dyDescent="0.25">
      <c r="A3" s="268" t="s">
        <v>348</v>
      </c>
      <c r="B3" s="271" t="s">
        <v>353</v>
      </c>
      <c r="C3" s="271" t="s">
        <v>7</v>
      </c>
      <c r="D3" s="271"/>
      <c r="E3" s="271"/>
      <c r="F3" s="271"/>
      <c r="G3" s="271" t="s">
        <v>8</v>
      </c>
      <c r="H3" s="271" t="s">
        <v>9</v>
      </c>
      <c r="I3" s="214"/>
      <c r="J3" s="273"/>
      <c r="K3" s="273"/>
    </row>
    <row r="4" spans="1:11" x14ac:dyDescent="0.25">
      <c r="A4" s="269"/>
      <c r="B4" s="271"/>
      <c r="C4" s="64" t="s">
        <v>10</v>
      </c>
      <c r="D4" s="64" t="s">
        <v>11</v>
      </c>
      <c r="E4" s="64" t="s">
        <v>12</v>
      </c>
      <c r="F4" s="64" t="s">
        <v>13</v>
      </c>
      <c r="G4" s="271"/>
      <c r="H4" s="271"/>
      <c r="I4" s="214"/>
      <c r="J4" s="273"/>
      <c r="K4" s="273"/>
    </row>
    <row r="5" spans="1:11" x14ac:dyDescent="0.25">
      <c r="A5" s="270"/>
      <c r="B5" s="64">
        <v>5</v>
      </c>
      <c r="C5" s="64">
        <v>6</v>
      </c>
      <c r="D5" s="64">
        <v>7</v>
      </c>
      <c r="E5" s="64">
        <v>8</v>
      </c>
      <c r="F5" s="64">
        <v>9</v>
      </c>
      <c r="G5" s="64">
        <v>10</v>
      </c>
      <c r="H5" s="64">
        <v>11</v>
      </c>
      <c r="I5" s="214"/>
      <c r="J5" s="271">
        <v>12</v>
      </c>
      <c r="K5" s="271"/>
    </row>
    <row r="6" spans="1:11" x14ac:dyDescent="0.25">
      <c r="A6" s="261" t="s">
        <v>354</v>
      </c>
      <c r="B6" s="271">
        <v>213.9</v>
      </c>
      <c r="C6" s="272"/>
      <c r="D6" s="272"/>
      <c r="E6" s="272"/>
      <c r="F6" s="272"/>
      <c r="G6" s="271">
        <v>229.3</v>
      </c>
      <c r="H6" s="271">
        <v>245.8</v>
      </c>
      <c r="I6" s="214"/>
      <c r="J6" s="273" t="s">
        <v>17</v>
      </c>
      <c r="K6" s="273"/>
    </row>
    <row r="7" spans="1:11" ht="57.75" customHeight="1" x14ac:dyDescent="0.25">
      <c r="A7" s="262"/>
      <c r="B7" s="271"/>
      <c r="C7" s="272"/>
      <c r="D7" s="272"/>
      <c r="E7" s="272"/>
      <c r="F7" s="272"/>
      <c r="G7" s="271"/>
      <c r="H7" s="271"/>
      <c r="I7" s="214"/>
      <c r="J7" s="273"/>
      <c r="K7" s="273"/>
    </row>
    <row r="8" spans="1:11" ht="126.75" customHeight="1" x14ac:dyDescent="0.25">
      <c r="A8" s="64" t="s">
        <v>345</v>
      </c>
      <c r="B8" s="66">
        <v>225.2</v>
      </c>
      <c r="C8" s="88">
        <f>B8*C9</f>
        <v>28.91712325306646</v>
      </c>
      <c r="D8" s="88">
        <f>B8*D9</f>
        <v>76.105683221017543</v>
      </c>
      <c r="E8" s="88">
        <f>B8*E9</f>
        <v>138.10384928846824</v>
      </c>
      <c r="F8" s="88">
        <f>B8*F11</f>
        <v>225.2</v>
      </c>
      <c r="G8" s="66">
        <v>241.4</v>
      </c>
      <c r="H8" s="66">
        <v>258.8</v>
      </c>
      <c r="I8" s="66"/>
      <c r="J8" s="263"/>
      <c r="K8" s="263"/>
    </row>
    <row r="9" spans="1:11" ht="45.75" customHeight="1" x14ac:dyDescent="0.25">
      <c r="A9" s="64"/>
      <c r="B9" s="66"/>
      <c r="C9" s="87">
        <v>0.12840640876139636</v>
      </c>
      <c r="D9" s="87">
        <v>0.33794708357467829</v>
      </c>
      <c r="E9" s="87">
        <v>0.61324977481557841</v>
      </c>
      <c r="F9" s="89">
        <f>F11</f>
        <v>1</v>
      </c>
      <c r="G9" s="66"/>
      <c r="H9" s="66"/>
      <c r="I9" s="226"/>
      <c r="J9" s="264"/>
      <c r="K9" s="265"/>
    </row>
    <row r="10" spans="1:11" ht="32.25" customHeight="1" x14ac:dyDescent="0.25">
      <c r="A10" s="70" t="s">
        <v>349</v>
      </c>
      <c r="B10" s="71">
        <f>195950.5/1000</f>
        <v>195.95050000000001</v>
      </c>
      <c r="C10" s="71">
        <f>25161.3/1000</f>
        <v>25.161300000000001</v>
      </c>
      <c r="D10" s="71">
        <f>66220.9/1000</f>
        <v>66.2209</v>
      </c>
      <c r="E10" s="71">
        <f>120166.6/1000</f>
        <v>120.1666</v>
      </c>
      <c r="F10" s="71">
        <f>195950.5/1000</f>
        <v>195.95050000000001</v>
      </c>
      <c r="G10" s="72"/>
      <c r="H10" s="72"/>
      <c r="I10" s="72"/>
      <c r="J10" s="276" t="s">
        <v>86</v>
      </c>
      <c r="K10" s="276"/>
    </row>
    <row r="11" spans="1:11" ht="32.25" customHeight="1" x14ac:dyDescent="0.25">
      <c r="A11" s="70" t="s">
        <v>346</v>
      </c>
      <c r="B11" s="71"/>
      <c r="C11" s="73">
        <f>C10/B10</f>
        <v>0.12840640876139636</v>
      </c>
      <c r="D11" s="73">
        <f>D10/B10</f>
        <v>0.33794708357467829</v>
      </c>
      <c r="E11" s="73">
        <f>E10/B10</f>
        <v>0.61324977481557841</v>
      </c>
      <c r="F11" s="73">
        <f>F10/B10</f>
        <v>1</v>
      </c>
      <c r="G11" s="72"/>
      <c r="H11" s="72"/>
      <c r="I11" s="227"/>
      <c r="J11" s="277" t="s">
        <v>350</v>
      </c>
      <c r="K11" s="278"/>
    </row>
    <row r="12" spans="1:11" ht="31.5" customHeight="1" x14ac:dyDescent="0.25">
      <c r="A12" s="67" t="s">
        <v>349</v>
      </c>
      <c r="B12" s="68">
        <f>SUM(C12:F12)</f>
        <v>195.98920000000001</v>
      </c>
      <c r="C12" s="68">
        <v>25.2</v>
      </c>
      <c r="D12" s="68">
        <f>D10-C10</f>
        <v>41.059600000000003</v>
      </c>
      <c r="E12" s="68">
        <f>E10-D10</f>
        <v>53.945700000000002</v>
      </c>
      <c r="F12" s="68">
        <f>F10-E10</f>
        <v>75.783900000000003</v>
      </c>
      <c r="G12" s="65"/>
      <c r="H12" s="65"/>
      <c r="I12" s="65"/>
      <c r="J12" s="263"/>
      <c r="K12" s="263"/>
    </row>
    <row r="13" spans="1:11" ht="31.5" customHeight="1" x14ac:dyDescent="0.25">
      <c r="A13" s="67" t="s">
        <v>346</v>
      </c>
      <c r="B13" s="68"/>
      <c r="C13" s="69">
        <f>C12/B12</f>
        <v>0.12857851350992808</v>
      </c>
      <c r="D13" s="69">
        <f>D12/B12</f>
        <v>0.20949929894096206</v>
      </c>
      <c r="E13" s="69">
        <f>E12/B12</f>
        <v>0.27524833001002097</v>
      </c>
      <c r="F13" s="69">
        <f>F12/B12</f>
        <v>0.38667385753908889</v>
      </c>
      <c r="G13" s="65"/>
      <c r="H13" s="65"/>
      <c r="I13" s="228"/>
      <c r="J13" s="264"/>
      <c r="K13" s="265"/>
    </row>
    <row r="14" spans="1:11" ht="45.75" customHeight="1" x14ac:dyDescent="0.25">
      <c r="A14" s="70" t="s">
        <v>352</v>
      </c>
      <c r="B14" s="78">
        <f>144.7</f>
        <v>144.69999999999999</v>
      </c>
      <c r="C14" s="71">
        <f>29145.5/1000</f>
        <v>29.145499999999998</v>
      </c>
      <c r="D14" s="71">
        <f>78020.9/1000</f>
        <v>78.020899999999997</v>
      </c>
      <c r="E14" s="71">
        <f>144742.7/1000</f>
        <v>144.74270000000001</v>
      </c>
      <c r="F14" s="79">
        <f>E14+F12</f>
        <v>220.52660000000003</v>
      </c>
      <c r="G14" s="72"/>
      <c r="H14" s="72"/>
      <c r="I14" s="227"/>
      <c r="J14" s="279"/>
      <c r="K14" s="280"/>
    </row>
    <row r="15" spans="1:11" ht="157.5" x14ac:dyDescent="0.25">
      <c r="A15" s="74" t="s">
        <v>351</v>
      </c>
      <c r="B15" s="76">
        <f>C15+D15+E15</f>
        <v>144.69720000000001</v>
      </c>
      <c r="C15" s="76">
        <v>29.1</v>
      </c>
      <c r="D15" s="76">
        <f>D14-C14</f>
        <v>48.875399999999999</v>
      </c>
      <c r="E15" s="76">
        <f>E14-D14</f>
        <v>66.721800000000016</v>
      </c>
      <c r="F15" s="79">
        <f>F14-E14</f>
        <v>75.783900000000017</v>
      </c>
      <c r="G15" s="75"/>
      <c r="H15" s="75"/>
      <c r="I15" s="229"/>
      <c r="J15" s="281"/>
      <c r="K15" s="282"/>
    </row>
    <row r="16" spans="1:11" ht="45.75" customHeight="1" x14ac:dyDescent="0.25">
      <c r="A16" s="74" t="s">
        <v>355</v>
      </c>
      <c r="B16" s="80"/>
      <c r="C16" s="81">
        <f>C15/B15</f>
        <v>0.20110962755326295</v>
      </c>
      <c r="D16" s="81">
        <f>D15/B15</f>
        <v>0.33777709589404631</v>
      </c>
      <c r="E16" s="81">
        <f>E15/B15</f>
        <v>0.4611132765526908</v>
      </c>
      <c r="F16" s="77"/>
      <c r="G16" s="75"/>
      <c r="H16" s="75"/>
      <c r="I16" s="229"/>
      <c r="J16" s="82"/>
      <c r="K16" s="83"/>
    </row>
    <row r="20" spans="1:20" x14ac:dyDescent="0.25">
      <c r="A20" s="266" t="s">
        <v>357</v>
      </c>
      <c r="B20" s="266" t="s">
        <v>358</v>
      </c>
      <c r="C20" s="266" t="s">
        <v>359</v>
      </c>
      <c r="D20" s="266" t="s">
        <v>360</v>
      </c>
      <c r="E20" s="266" t="s">
        <v>361</v>
      </c>
      <c r="F20" s="266" t="s">
        <v>362</v>
      </c>
      <c r="G20" s="266"/>
      <c r="H20" s="266"/>
      <c r="I20" s="266"/>
      <c r="J20" s="266"/>
      <c r="K20" s="266"/>
      <c r="L20" s="266"/>
      <c r="M20" s="266"/>
      <c r="N20" s="266"/>
      <c r="O20" s="266"/>
      <c r="P20" s="267"/>
      <c r="Q20" s="285" t="s">
        <v>449</v>
      </c>
      <c r="R20" s="285"/>
      <c r="S20" s="285"/>
      <c r="T20" s="285"/>
    </row>
    <row r="21" spans="1:20" x14ac:dyDescent="0.25">
      <c r="A21" s="266"/>
      <c r="B21" s="266"/>
      <c r="C21" s="266"/>
      <c r="D21" s="266"/>
      <c r="E21" s="266"/>
      <c r="F21" s="266">
        <v>2020</v>
      </c>
      <c r="G21" s="266"/>
      <c r="H21" s="266"/>
      <c r="I21" s="217"/>
      <c r="J21" s="266">
        <v>2021</v>
      </c>
      <c r="K21" s="266"/>
      <c r="L21" s="266"/>
      <c r="M21" s="217"/>
      <c r="N21" s="266">
        <v>2022</v>
      </c>
      <c r="O21" s="266"/>
      <c r="P21" s="267"/>
      <c r="Q21" s="285"/>
      <c r="R21" s="285"/>
      <c r="S21" s="285"/>
      <c r="T21" s="285"/>
    </row>
    <row r="22" spans="1:20" ht="25.5" customHeight="1" x14ac:dyDescent="0.25">
      <c r="A22" s="266"/>
      <c r="B22" s="266"/>
      <c r="C22" s="266"/>
      <c r="D22" s="266"/>
      <c r="E22" s="266"/>
      <c r="F22" s="217" t="s">
        <v>363</v>
      </c>
      <c r="G22" s="217" t="s">
        <v>364</v>
      </c>
      <c r="H22" s="217" t="s">
        <v>365</v>
      </c>
      <c r="I22" s="217"/>
      <c r="J22" s="217" t="s">
        <v>363</v>
      </c>
      <c r="K22" s="217" t="s">
        <v>364</v>
      </c>
      <c r="L22" s="217" t="s">
        <v>365</v>
      </c>
      <c r="M22" s="217"/>
      <c r="N22" s="217" t="s">
        <v>363</v>
      </c>
      <c r="O22" s="217" t="s">
        <v>364</v>
      </c>
      <c r="P22" s="230" t="s">
        <v>365</v>
      </c>
      <c r="Q22" s="286" t="s">
        <v>448</v>
      </c>
      <c r="R22" s="286"/>
      <c r="S22" s="286"/>
      <c r="T22" s="286"/>
    </row>
    <row r="23" spans="1:20" ht="25.5" x14ac:dyDescent="0.25">
      <c r="A23" s="217">
        <v>13</v>
      </c>
      <c r="B23" s="218" t="s">
        <v>356</v>
      </c>
      <c r="C23" s="217" t="s">
        <v>366</v>
      </c>
      <c r="D23" s="217">
        <v>196</v>
      </c>
      <c r="E23" s="217">
        <v>210.1</v>
      </c>
      <c r="F23" s="219">
        <v>225.2</v>
      </c>
      <c r="G23" s="217">
        <v>228.3</v>
      </c>
      <c r="H23" s="217">
        <v>229.6</v>
      </c>
      <c r="I23" s="217"/>
      <c r="J23" s="219">
        <v>241.4</v>
      </c>
      <c r="K23" s="217">
        <v>247.9</v>
      </c>
      <c r="L23" s="217">
        <v>264.5</v>
      </c>
      <c r="M23" s="217"/>
      <c r="N23" s="219">
        <v>258.8</v>
      </c>
      <c r="O23" s="217">
        <v>269.39999999999998</v>
      </c>
      <c r="P23" s="230">
        <v>304.89999999999998</v>
      </c>
      <c r="Q23" s="285">
        <v>282.8</v>
      </c>
      <c r="R23" s="285"/>
      <c r="S23" s="236">
        <v>263.3</v>
      </c>
      <c r="T23" s="234">
        <v>263.3</v>
      </c>
    </row>
    <row r="24" spans="1:20" ht="51" x14ac:dyDescent="0.25">
      <c r="A24" s="217"/>
      <c r="B24" s="220" t="s">
        <v>447</v>
      </c>
      <c r="C24" s="221"/>
      <c r="D24" s="221"/>
      <c r="E24" s="221"/>
      <c r="F24" s="222">
        <f>F23*0.87</f>
        <v>195.92399999999998</v>
      </c>
      <c r="G24" s="223">
        <f t="shared" ref="G24:H24" si="0">G23*0.87</f>
        <v>198.62100000000001</v>
      </c>
      <c r="H24" s="223">
        <f t="shared" si="0"/>
        <v>199.75199999999998</v>
      </c>
      <c r="I24" s="223"/>
      <c r="J24" s="222">
        <f>J23*0.87</f>
        <v>210.018</v>
      </c>
      <c r="K24" s="223">
        <f t="shared" ref="K24:P24" si="1">K23*0.87</f>
        <v>215.673</v>
      </c>
      <c r="L24" s="223">
        <f t="shared" si="1"/>
        <v>230.11500000000001</v>
      </c>
      <c r="M24" s="223"/>
      <c r="N24" s="222">
        <f t="shared" si="1"/>
        <v>225.15600000000001</v>
      </c>
      <c r="O24" s="223">
        <f t="shared" si="1"/>
        <v>234.37799999999999</v>
      </c>
      <c r="P24" s="231">
        <f t="shared" si="1"/>
        <v>265.26299999999998</v>
      </c>
      <c r="Q24" s="283">
        <f>Q23*0.87</f>
        <v>246.036</v>
      </c>
      <c r="R24" s="283"/>
      <c r="S24" s="236">
        <f>N24*S27/100</f>
        <v>235.51317599999999</v>
      </c>
      <c r="T24" s="234">
        <f>T23*Q25</f>
        <v>229.071</v>
      </c>
    </row>
    <row r="25" spans="1:20" ht="63.75" x14ac:dyDescent="0.25">
      <c r="A25" s="217"/>
      <c r="B25" s="220" t="s">
        <v>450</v>
      </c>
      <c r="C25" s="221"/>
      <c r="D25" s="221"/>
      <c r="E25" s="221"/>
      <c r="F25" s="224">
        <f>F24/F23</f>
        <v>0.87</v>
      </c>
      <c r="G25" s="224">
        <f t="shared" ref="G25:Q25" si="2">G24/G23</f>
        <v>0.87</v>
      </c>
      <c r="H25" s="224">
        <f t="shared" si="2"/>
        <v>0.86999999999999988</v>
      </c>
      <c r="I25" s="224"/>
      <c r="J25" s="224">
        <f t="shared" si="2"/>
        <v>0.87</v>
      </c>
      <c r="K25" s="224">
        <f t="shared" si="2"/>
        <v>0.87</v>
      </c>
      <c r="L25" s="224">
        <f t="shared" si="2"/>
        <v>0.87</v>
      </c>
      <c r="M25" s="224"/>
      <c r="N25" s="224">
        <f t="shared" si="2"/>
        <v>0.87</v>
      </c>
      <c r="O25" s="224">
        <f t="shared" si="2"/>
        <v>0.87</v>
      </c>
      <c r="P25" s="232">
        <f t="shared" si="2"/>
        <v>0.87</v>
      </c>
      <c r="Q25" s="284">
        <f t="shared" si="2"/>
        <v>0.87</v>
      </c>
      <c r="R25" s="284"/>
      <c r="S25" s="237">
        <f>S24/S23</f>
        <v>0.89446705658944159</v>
      </c>
      <c r="T25" s="235">
        <f>T24/T23</f>
        <v>0.87</v>
      </c>
    </row>
    <row r="26" spans="1:20" ht="51.75" thickBot="1" x14ac:dyDescent="0.3">
      <c r="A26" s="85">
        <v>14</v>
      </c>
      <c r="B26" s="86" t="s">
        <v>367</v>
      </c>
      <c r="C26" s="84" t="s">
        <v>368</v>
      </c>
      <c r="D26" s="84">
        <v>105.8</v>
      </c>
      <c r="E26" s="84">
        <v>102</v>
      </c>
      <c r="F26" s="84">
        <v>102.2</v>
      </c>
      <c r="G26" s="84">
        <v>102.5</v>
      </c>
      <c r="H26" s="84">
        <v>103.1</v>
      </c>
      <c r="I26" s="84"/>
      <c r="J26" s="84">
        <v>102.2</v>
      </c>
      <c r="K26" s="84">
        <v>103.4</v>
      </c>
      <c r="L26" s="84">
        <v>109.7</v>
      </c>
      <c r="M26" s="84"/>
      <c r="N26" s="84">
        <v>102.5</v>
      </c>
      <c r="O26" s="84">
        <v>103.5</v>
      </c>
      <c r="P26" s="233">
        <v>109.8</v>
      </c>
      <c r="Q26" s="274">
        <v>102.5</v>
      </c>
      <c r="R26" s="275"/>
      <c r="S26" s="236">
        <v>102.5</v>
      </c>
      <c r="T26" s="234"/>
    </row>
    <row r="27" spans="1:20" ht="51.75" thickBot="1" x14ac:dyDescent="0.3">
      <c r="A27" s="85">
        <v>15</v>
      </c>
      <c r="B27" s="86" t="s">
        <v>369</v>
      </c>
      <c r="C27" s="84" t="s">
        <v>368</v>
      </c>
      <c r="D27" s="84">
        <v>105.5</v>
      </c>
      <c r="E27" s="84">
        <v>105.1</v>
      </c>
      <c r="F27" s="84">
        <v>104.9</v>
      </c>
      <c r="G27" s="84">
        <v>106</v>
      </c>
      <c r="H27" s="84">
        <v>106</v>
      </c>
      <c r="I27" s="84"/>
      <c r="J27" s="84">
        <v>104.9</v>
      </c>
      <c r="K27" s="84">
        <v>105</v>
      </c>
      <c r="L27" s="84">
        <v>105</v>
      </c>
      <c r="M27" s="84"/>
      <c r="N27" s="84">
        <v>104.6</v>
      </c>
      <c r="O27" s="84">
        <v>105</v>
      </c>
      <c r="P27" s="233">
        <v>105</v>
      </c>
      <c r="Q27" s="216">
        <v>104.6</v>
      </c>
      <c r="R27" s="234"/>
      <c r="S27" s="236">
        <v>104.6</v>
      </c>
      <c r="T27" s="234"/>
    </row>
    <row r="29" spans="1:20" ht="16.5" thickBot="1" x14ac:dyDescent="0.3"/>
    <row r="30" spans="1:20" ht="17.25" thickTop="1" thickBot="1" x14ac:dyDescent="0.3">
      <c r="A30" s="102"/>
      <c r="B30" s="103">
        <v>2013</v>
      </c>
      <c r="C30" s="103">
        <v>2014</v>
      </c>
      <c r="D30" s="103">
        <v>2015</v>
      </c>
      <c r="E30" s="103">
        <v>2016</v>
      </c>
      <c r="F30" s="103">
        <v>2017</v>
      </c>
      <c r="G30" s="104">
        <v>2018</v>
      </c>
    </row>
    <row r="31" spans="1:20" ht="16.5" thickBot="1" x14ac:dyDescent="0.3">
      <c r="A31" s="256" t="s">
        <v>382</v>
      </c>
      <c r="B31" s="257"/>
      <c r="C31" s="257"/>
      <c r="D31" s="257"/>
      <c r="E31" s="257"/>
      <c r="F31" s="257"/>
      <c r="G31" s="258"/>
    </row>
    <row r="32" spans="1:20" ht="16.5" thickBot="1" x14ac:dyDescent="0.3">
      <c r="A32" s="105" t="s">
        <v>356</v>
      </c>
      <c r="B32" s="106">
        <v>117907.9</v>
      </c>
      <c r="C32" s="106">
        <v>116886</v>
      </c>
      <c r="D32" s="106">
        <v>97882.5</v>
      </c>
      <c r="E32" s="106">
        <v>89584.5</v>
      </c>
      <c r="F32" s="106">
        <v>97124.800000000003</v>
      </c>
      <c r="G32" s="107">
        <v>113035.8</v>
      </c>
    </row>
    <row r="33" spans="1:7" hidden="1" x14ac:dyDescent="0.25">
      <c r="A33" s="108" t="s">
        <v>383</v>
      </c>
      <c r="B33" s="254"/>
      <c r="C33" s="254"/>
      <c r="D33" s="254"/>
      <c r="E33" s="254"/>
      <c r="F33" s="254"/>
      <c r="G33" s="252"/>
    </row>
    <row r="34" spans="1:7" hidden="1" x14ac:dyDescent="0.25">
      <c r="A34" s="108" t="s">
        <v>384</v>
      </c>
      <c r="B34" s="259"/>
      <c r="C34" s="259"/>
      <c r="D34" s="259"/>
      <c r="E34" s="259"/>
      <c r="F34" s="259"/>
      <c r="G34" s="260"/>
    </row>
    <row r="35" spans="1:7" ht="16.5" hidden="1" thickBot="1" x14ac:dyDescent="0.3">
      <c r="A35" s="111" t="s">
        <v>385</v>
      </c>
      <c r="B35" s="112">
        <v>37573.800000000003</v>
      </c>
      <c r="C35" s="112">
        <v>38926.6</v>
      </c>
      <c r="D35" s="112">
        <v>39959.1</v>
      </c>
      <c r="E35" s="112">
        <v>43705.4</v>
      </c>
      <c r="F35" s="112">
        <v>51134.9</v>
      </c>
      <c r="G35" s="113">
        <v>55846.9</v>
      </c>
    </row>
    <row r="36" spans="1:7" ht="16.5" hidden="1" thickBot="1" x14ac:dyDescent="0.3">
      <c r="A36" s="111" t="s">
        <v>386</v>
      </c>
      <c r="B36" s="112">
        <v>80334.100000000006</v>
      </c>
      <c r="C36" s="112">
        <v>77959.399999999994</v>
      </c>
      <c r="D36" s="112">
        <v>57923.4</v>
      </c>
      <c r="E36" s="112">
        <v>45879.1</v>
      </c>
      <c r="F36" s="112">
        <v>45989.9</v>
      </c>
      <c r="G36" s="113">
        <v>57188.9</v>
      </c>
    </row>
    <row r="37" spans="1:7" hidden="1" x14ac:dyDescent="0.25">
      <c r="A37" s="114" t="s">
        <v>387</v>
      </c>
      <c r="B37" s="254">
        <v>18526.900000000001</v>
      </c>
      <c r="C37" s="254">
        <v>12331.7</v>
      </c>
      <c r="D37" s="254">
        <v>9225</v>
      </c>
      <c r="E37" s="254">
        <v>7277.9</v>
      </c>
      <c r="F37" s="254">
        <v>7629.5</v>
      </c>
      <c r="G37" s="252">
        <v>11919</v>
      </c>
    </row>
    <row r="38" spans="1:7" ht="16.5" hidden="1" thickBot="1" x14ac:dyDescent="0.3">
      <c r="A38" s="115" t="s">
        <v>388</v>
      </c>
      <c r="B38" s="255"/>
      <c r="C38" s="255"/>
      <c r="D38" s="255"/>
      <c r="E38" s="255"/>
      <c r="F38" s="255"/>
      <c r="G38" s="253"/>
    </row>
    <row r="39" spans="1:7" ht="29.25" hidden="1" thickBot="1" x14ac:dyDescent="0.3">
      <c r="A39" s="116" t="s">
        <v>389</v>
      </c>
      <c r="B39" s="112" t="s">
        <v>22</v>
      </c>
      <c r="C39" s="112" t="s">
        <v>22</v>
      </c>
      <c r="D39" s="112" t="s">
        <v>22</v>
      </c>
      <c r="E39" s="112" t="s">
        <v>22</v>
      </c>
      <c r="F39" s="112" t="s">
        <v>22</v>
      </c>
      <c r="G39" s="113" t="s">
        <v>22</v>
      </c>
    </row>
    <row r="40" spans="1:7" ht="29.25" hidden="1" thickBot="1" x14ac:dyDescent="0.3">
      <c r="A40" s="115" t="s">
        <v>390</v>
      </c>
      <c r="B40" s="112">
        <v>4545.5</v>
      </c>
      <c r="C40" s="112">
        <v>10106.4</v>
      </c>
      <c r="D40" s="112">
        <v>2522</v>
      </c>
      <c r="E40" s="112">
        <v>4057.8</v>
      </c>
      <c r="F40" s="112">
        <v>2989.5</v>
      </c>
      <c r="G40" s="113">
        <v>1176.9000000000001</v>
      </c>
    </row>
    <row r="41" spans="1:7" ht="18.75" hidden="1" thickBot="1" x14ac:dyDescent="0.3">
      <c r="A41" s="115" t="s">
        <v>391</v>
      </c>
      <c r="B41" s="112">
        <v>344.4</v>
      </c>
      <c r="C41" s="117" t="s">
        <v>393</v>
      </c>
      <c r="D41" s="112" t="s">
        <v>392</v>
      </c>
      <c r="E41" s="112" t="s">
        <v>392</v>
      </c>
      <c r="F41" s="112" t="s">
        <v>392</v>
      </c>
      <c r="G41" s="113" t="s">
        <v>392</v>
      </c>
    </row>
    <row r="42" spans="1:7" ht="16.5" thickBot="1" x14ac:dyDescent="0.3">
      <c r="A42" s="115" t="s">
        <v>394</v>
      </c>
      <c r="B42" s="112">
        <v>28989.8</v>
      </c>
      <c r="C42" s="112">
        <v>23667.1</v>
      </c>
      <c r="D42" s="112">
        <v>25832.400000000001</v>
      </c>
      <c r="E42" s="112">
        <v>13822</v>
      </c>
      <c r="F42" s="112">
        <v>17631.2</v>
      </c>
      <c r="G42" s="113">
        <v>21526.7</v>
      </c>
    </row>
    <row r="43" spans="1:7" x14ac:dyDescent="0.25">
      <c r="A43" s="118" t="s">
        <v>39</v>
      </c>
      <c r="B43" s="254">
        <v>11564.2</v>
      </c>
      <c r="C43" s="254">
        <v>11079.4</v>
      </c>
      <c r="D43" s="254">
        <v>15419.4</v>
      </c>
      <c r="E43" s="254">
        <v>7376</v>
      </c>
      <c r="F43" s="254">
        <v>8211.1</v>
      </c>
      <c r="G43" s="252">
        <v>10397.799999999999</v>
      </c>
    </row>
    <row r="44" spans="1:7" ht="16.5" thickBot="1" x14ac:dyDescent="0.3">
      <c r="A44" s="116" t="s">
        <v>395</v>
      </c>
      <c r="B44" s="255"/>
      <c r="C44" s="255"/>
      <c r="D44" s="255"/>
      <c r="E44" s="255"/>
      <c r="F44" s="255"/>
      <c r="G44" s="253"/>
    </row>
    <row r="45" spans="1:7" ht="29.25" thickBot="1" x14ac:dyDescent="0.3">
      <c r="A45" s="118" t="s">
        <v>396</v>
      </c>
      <c r="B45" s="109">
        <v>11482.1</v>
      </c>
      <c r="C45" s="109">
        <v>6084.1</v>
      </c>
      <c r="D45" s="109">
        <v>7051.6</v>
      </c>
      <c r="E45" s="109">
        <v>4723.5</v>
      </c>
      <c r="F45" s="109">
        <v>6917.3</v>
      </c>
      <c r="G45" s="110">
        <v>8674</v>
      </c>
    </row>
    <row r="46" spans="1:7" ht="16.5" thickBot="1" x14ac:dyDescent="0.3">
      <c r="A46" s="119" t="s">
        <v>397</v>
      </c>
      <c r="B46" s="120">
        <v>5943.5</v>
      </c>
      <c r="C46" s="120">
        <v>6503.6</v>
      </c>
      <c r="D46" s="120">
        <v>3361.4</v>
      </c>
      <c r="E46" s="120">
        <v>1722.5</v>
      </c>
      <c r="F46" s="120">
        <v>2502.8000000000002</v>
      </c>
      <c r="G46" s="121">
        <v>2454.9</v>
      </c>
    </row>
    <row r="47" spans="1:7" ht="29.25" thickBot="1" x14ac:dyDescent="0.3">
      <c r="A47" s="122" t="s">
        <v>398</v>
      </c>
      <c r="B47" s="123">
        <v>265</v>
      </c>
      <c r="C47" s="123" t="s">
        <v>392</v>
      </c>
      <c r="D47" s="123" t="s">
        <v>392</v>
      </c>
      <c r="E47" s="123" t="s">
        <v>392</v>
      </c>
      <c r="F47" s="123" t="s">
        <v>392</v>
      </c>
      <c r="G47" s="124" t="s">
        <v>392</v>
      </c>
    </row>
    <row r="48" spans="1:7" ht="29.25" thickBot="1" x14ac:dyDescent="0.3">
      <c r="A48" s="115" t="s">
        <v>399</v>
      </c>
      <c r="B48" s="112">
        <v>9309.1</v>
      </c>
      <c r="C48" s="112">
        <v>11776.9</v>
      </c>
      <c r="D48" s="112">
        <v>8188.9</v>
      </c>
      <c r="E48" s="112">
        <v>10226</v>
      </c>
      <c r="F48" s="112">
        <v>7844.3</v>
      </c>
      <c r="G48" s="113">
        <v>10836</v>
      </c>
    </row>
    <row r="49" spans="1:7" ht="16.5" thickBot="1" x14ac:dyDescent="0.3">
      <c r="A49" s="118" t="s">
        <v>400</v>
      </c>
      <c r="B49" s="109">
        <v>6573.7</v>
      </c>
      <c r="C49" s="109">
        <v>11368.5</v>
      </c>
      <c r="D49" s="109">
        <v>7889.8</v>
      </c>
      <c r="E49" s="109">
        <v>10053.700000000001</v>
      </c>
      <c r="F49" s="109">
        <v>7731.4</v>
      </c>
      <c r="G49" s="110">
        <v>10601.5</v>
      </c>
    </row>
    <row r="50" spans="1:7" ht="16.5" thickBot="1" x14ac:dyDescent="0.3">
      <c r="A50" s="122" t="s">
        <v>401</v>
      </c>
      <c r="B50" s="123">
        <v>18353.400000000001</v>
      </c>
      <c r="C50" s="123">
        <v>19896.400000000001</v>
      </c>
      <c r="D50" s="123">
        <v>11828.2</v>
      </c>
      <c r="E50" s="123">
        <v>10309.700000000001</v>
      </c>
      <c r="F50" s="123">
        <v>9671.2999999999993</v>
      </c>
      <c r="G50" s="124">
        <v>11491.7</v>
      </c>
    </row>
    <row r="51" spans="1:7" ht="16.5" thickBot="1" x14ac:dyDescent="0.3">
      <c r="A51" s="256" t="s">
        <v>402</v>
      </c>
      <c r="B51" s="257"/>
      <c r="C51" s="257"/>
      <c r="D51" s="257"/>
      <c r="E51" s="257"/>
      <c r="F51" s="257"/>
      <c r="G51" s="258"/>
    </row>
    <row r="52" spans="1:7" ht="16.5" thickBot="1" x14ac:dyDescent="0.3">
      <c r="A52" s="105" t="s">
        <v>356</v>
      </c>
      <c r="B52" s="106">
        <v>100</v>
      </c>
      <c r="C52" s="106">
        <v>100</v>
      </c>
      <c r="D52" s="106">
        <v>100</v>
      </c>
      <c r="E52" s="106">
        <v>100</v>
      </c>
      <c r="F52" s="106">
        <v>100</v>
      </c>
      <c r="G52" s="107">
        <v>100</v>
      </c>
    </row>
    <row r="53" spans="1:7" x14ac:dyDescent="0.25">
      <c r="A53" s="108" t="s">
        <v>383</v>
      </c>
      <c r="B53" s="254"/>
      <c r="C53" s="254"/>
      <c r="D53" s="254"/>
      <c r="E53" s="254"/>
      <c r="F53" s="254"/>
      <c r="G53" s="252"/>
    </row>
    <row r="54" spans="1:7" x14ac:dyDescent="0.25">
      <c r="A54" s="108" t="s">
        <v>384</v>
      </c>
      <c r="B54" s="259"/>
      <c r="C54" s="259"/>
      <c r="D54" s="259"/>
      <c r="E54" s="259"/>
      <c r="F54" s="259"/>
      <c r="G54" s="260"/>
    </row>
    <row r="55" spans="1:7" ht="16.5" thickBot="1" x14ac:dyDescent="0.3">
      <c r="A55" s="111" t="s">
        <v>385</v>
      </c>
      <c r="B55" s="112">
        <v>31.9</v>
      </c>
      <c r="C55" s="112">
        <v>33.299999999999997</v>
      </c>
      <c r="D55" s="112">
        <v>40.799999999999997</v>
      </c>
      <c r="E55" s="112">
        <v>48.8</v>
      </c>
      <c r="F55" s="112">
        <v>52.6</v>
      </c>
      <c r="G55" s="113">
        <v>49.4</v>
      </c>
    </row>
    <row r="56" spans="1:7" ht="16.5" thickBot="1" x14ac:dyDescent="0.3">
      <c r="A56" s="111" t="s">
        <v>386</v>
      </c>
      <c r="B56" s="112">
        <v>68.099999999999994</v>
      </c>
      <c r="C56" s="112">
        <v>66.7</v>
      </c>
      <c r="D56" s="112">
        <v>59.2</v>
      </c>
      <c r="E56" s="112">
        <v>51.2</v>
      </c>
      <c r="F56" s="112">
        <v>47.4</v>
      </c>
      <c r="G56" s="113">
        <v>50.6</v>
      </c>
    </row>
    <row r="57" spans="1:7" x14ac:dyDescent="0.25">
      <c r="A57" s="114" t="s">
        <v>387</v>
      </c>
      <c r="B57" s="254">
        <v>15.7</v>
      </c>
      <c r="C57" s="254">
        <v>10.6</v>
      </c>
      <c r="D57" s="254">
        <v>9.4</v>
      </c>
      <c r="E57" s="254">
        <v>8.1</v>
      </c>
      <c r="F57" s="254">
        <v>7.9</v>
      </c>
      <c r="G57" s="252">
        <v>10.6</v>
      </c>
    </row>
    <row r="58" spans="1:7" ht="16.5" thickBot="1" x14ac:dyDescent="0.3">
      <c r="A58" s="115" t="s">
        <v>388</v>
      </c>
      <c r="B58" s="255"/>
      <c r="C58" s="255"/>
      <c r="D58" s="255"/>
      <c r="E58" s="255"/>
      <c r="F58" s="255"/>
      <c r="G58" s="253"/>
    </row>
    <row r="59" spans="1:7" ht="29.25" thickBot="1" x14ac:dyDescent="0.3">
      <c r="A59" s="116" t="s">
        <v>389</v>
      </c>
      <c r="B59" s="112" t="s">
        <v>22</v>
      </c>
      <c r="C59" s="112" t="s">
        <v>22</v>
      </c>
      <c r="D59" s="112" t="s">
        <v>22</v>
      </c>
      <c r="E59" s="112" t="s">
        <v>22</v>
      </c>
      <c r="F59" s="112" t="s">
        <v>22</v>
      </c>
      <c r="G59" s="113" t="s">
        <v>22</v>
      </c>
    </row>
    <row r="60" spans="1:7" ht="29.25" thickBot="1" x14ac:dyDescent="0.3">
      <c r="A60" s="115" t="s">
        <v>390</v>
      </c>
      <c r="B60" s="112">
        <v>3.8</v>
      </c>
      <c r="C60" s="112">
        <v>8.6</v>
      </c>
      <c r="D60" s="112">
        <v>2.6</v>
      </c>
      <c r="E60" s="112">
        <v>4.5</v>
      </c>
      <c r="F60" s="112">
        <v>3.1</v>
      </c>
      <c r="G60" s="113">
        <v>1</v>
      </c>
    </row>
    <row r="61" spans="1:7" ht="18.75" thickBot="1" x14ac:dyDescent="0.3">
      <c r="A61" s="115" t="s">
        <v>391</v>
      </c>
      <c r="B61" s="112">
        <v>0.3</v>
      </c>
      <c r="C61" s="112" t="s">
        <v>392</v>
      </c>
      <c r="D61" s="112" t="s">
        <v>392</v>
      </c>
      <c r="E61" s="112" t="s">
        <v>392</v>
      </c>
      <c r="F61" s="112" t="s">
        <v>392</v>
      </c>
      <c r="G61" s="113" t="s">
        <v>392</v>
      </c>
    </row>
    <row r="62" spans="1:7" ht="16.5" thickBot="1" x14ac:dyDescent="0.3">
      <c r="A62" s="115" t="s">
        <v>394</v>
      </c>
      <c r="B62" s="112">
        <v>24.6</v>
      </c>
      <c r="C62" s="112">
        <v>20.3</v>
      </c>
      <c r="D62" s="112">
        <v>26.4</v>
      </c>
      <c r="E62" s="112">
        <v>15.4</v>
      </c>
      <c r="F62" s="112">
        <v>18.100000000000001</v>
      </c>
      <c r="G62" s="113">
        <v>19</v>
      </c>
    </row>
    <row r="63" spans="1:7" x14ac:dyDescent="0.25">
      <c r="A63" s="118" t="s">
        <v>39</v>
      </c>
      <c r="B63" s="254">
        <v>9.8000000000000007</v>
      </c>
      <c r="C63" s="254">
        <v>9.5</v>
      </c>
      <c r="D63" s="254">
        <v>15.8</v>
      </c>
      <c r="E63" s="254">
        <v>8.1999999999999993</v>
      </c>
      <c r="F63" s="254">
        <v>8.4</v>
      </c>
      <c r="G63" s="252">
        <v>9.1999999999999993</v>
      </c>
    </row>
    <row r="64" spans="1:7" ht="16.5" thickBot="1" x14ac:dyDescent="0.3">
      <c r="A64" s="116" t="s">
        <v>395</v>
      </c>
      <c r="B64" s="255"/>
      <c r="C64" s="255"/>
      <c r="D64" s="255"/>
      <c r="E64" s="255"/>
      <c r="F64" s="255"/>
      <c r="G64" s="253"/>
    </row>
    <row r="65" spans="1:7" ht="29.25" thickBot="1" x14ac:dyDescent="0.3">
      <c r="A65" s="118" t="s">
        <v>396</v>
      </c>
      <c r="B65" s="109">
        <v>9.6999999999999993</v>
      </c>
      <c r="C65" s="109">
        <v>5.2</v>
      </c>
      <c r="D65" s="109">
        <v>7.2</v>
      </c>
      <c r="E65" s="109">
        <v>5.3</v>
      </c>
      <c r="F65" s="109">
        <v>7.1</v>
      </c>
      <c r="G65" s="110">
        <v>7.7</v>
      </c>
    </row>
    <row r="66" spans="1:7" ht="16.5" thickBot="1" x14ac:dyDescent="0.3">
      <c r="A66" s="119" t="s">
        <v>397</v>
      </c>
      <c r="B66" s="120">
        <v>5.0999999999999996</v>
      </c>
      <c r="C66" s="120">
        <v>5.6</v>
      </c>
      <c r="D66" s="120">
        <v>3.4</v>
      </c>
      <c r="E66" s="120">
        <v>1.9</v>
      </c>
      <c r="F66" s="120">
        <v>2.6</v>
      </c>
      <c r="G66" s="121">
        <v>2.1</v>
      </c>
    </row>
    <row r="67" spans="1:7" ht="29.25" thickBot="1" x14ac:dyDescent="0.3">
      <c r="A67" s="122" t="s">
        <v>398</v>
      </c>
      <c r="B67" s="123">
        <v>0.2</v>
      </c>
      <c r="C67" s="125" t="s">
        <v>393</v>
      </c>
      <c r="D67" s="123" t="s">
        <v>392</v>
      </c>
      <c r="E67" s="123" t="s">
        <v>392</v>
      </c>
      <c r="F67" s="123" t="s">
        <v>392</v>
      </c>
      <c r="G67" s="124" t="s">
        <v>392</v>
      </c>
    </row>
    <row r="68" spans="1:7" ht="29.25" thickBot="1" x14ac:dyDescent="0.3">
      <c r="A68" s="115" t="s">
        <v>399</v>
      </c>
      <c r="B68" s="112">
        <v>7.9</v>
      </c>
      <c r="C68" s="112">
        <v>10.1</v>
      </c>
      <c r="D68" s="112">
        <v>8.4</v>
      </c>
      <c r="E68" s="112">
        <v>11.4</v>
      </c>
      <c r="F68" s="112">
        <v>8.1</v>
      </c>
      <c r="G68" s="113">
        <v>9.6</v>
      </c>
    </row>
    <row r="69" spans="1:7" ht="16.5" thickBot="1" x14ac:dyDescent="0.3">
      <c r="A69" s="116" t="s">
        <v>400</v>
      </c>
      <c r="B69" s="112">
        <v>5.6</v>
      </c>
      <c r="C69" s="112">
        <v>9.6999999999999993</v>
      </c>
      <c r="D69" s="112">
        <v>8.1</v>
      </c>
      <c r="E69" s="112">
        <v>11.2</v>
      </c>
      <c r="F69" s="112">
        <v>8</v>
      </c>
      <c r="G69" s="113">
        <v>9.4</v>
      </c>
    </row>
    <row r="70" spans="1:7" ht="16.5" thickBot="1" x14ac:dyDescent="0.3">
      <c r="A70" s="126" t="s">
        <v>401</v>
      </c>
      <c r="B70" s="127">
        <v>15.6</v>
      </c>
      <c r="C70" s="127">
        <v>17</v>
      </c>
      <c r="D70" s="127">
        <v>12.1</v>
      </c>
      <c r="E70" s="127">
        <v>11.5</v>
      </c>
      <c r="F70" s="127">
        <v>10</v>
      </c>
      <c r="G70" s="128">
        <v>10.199999999999999</v>
      </c>
    </row>
    <row r="71" spans="1:7" ht="16.5" thickTop="1" x14ac:dyDescent="0.25">
      <c r="A71"/>
      <c r="B71"/>
      <c r="C71"/>
      <c r="D71"/>
      <c r="E71"/>
      <c r="F71"/>
      <c r="G71"/>
    </row>
    <row r="72" spans="1:7" x14ac:dyDescent="0.25">
      <c r="A72"/>
      <c r="B72"/>
      <c r="C72"/>
      <c r="D72"/>
      <c r="E72"/>
      <c r="F72"/>
      <c r="G72"/>
    </row>
    <row r="73" spans="1:7" ht="135" x14ac:dyDescent="0.25">
      <c r="A73" s="129" t="s">
        <v>403</v>
      </c>
      <c r="B73"/>
      <c r="C73"/>
      <c r="D73"/>
      <c r="E73"/>
      <c r="F73"/>
      <c r="G73"/>
    </row>
    <row r="74" spans="1:7" ht="135" x14ac:dyDescent="0.25">
      <c r="A74" s="129" t="s">
        <v>403</v>
      </c>
      <c r="B74"/>
      <c r="C74"/>
      <c r="D74"/>
      <c r="E74"/>
      <c r="F74"/>
      <c r="G74"/>
    </row>
  </sheetData>
  <mergeCells count="78">
    <mergeCell ref="Q26:R26"/>
    <mergeCell ref="F21:H21"/>
    <mergeCell ref="J21:L21"/>
    <mergeCell ref="N21:P21"/>
    <mergeCell ref="J10:K10"/>
    <mergeCell ref="J12:K12"/>
    <mergeCell ref="J11:K11"/>
    <mergeCell ref="J14:K14"/>
    <mergeCell ref="J13:K13"/>
    <mergeCell ref="J15:K15"/>
    <mergeCell ref="Q24:R24"/>
    <mergeCell ref="Q25:R25"/>
    <mergeCell ref="Q23:R23"/>
    <mergeCell ref="Q20:T21"/>
    <mergeCell ref="Q22:T22"/>
    <mergeCell ref="A2:K2"/>
    <mergeCell ref="A3:A5"/>
    <mergeCell ref="B6:B7"/>
    <mergeCell ref="C6:C7"/>
    <mergeCell ref="D6:D7"/>
    <mergeCell ref="E6:E7"/>
    <mergeCell ref="F6:F7"/>
    <mergeCell ref="G6:G7"/>
    <mergeCell ref="B3:B4"/>
    <mergeCell ref="C3:F3"/>
    <mergeCell ref="G3:G4"/>
    <mergeCell ref="H3:H4"/>
    <mergeCell ref="H6:H7"/>
    <mergeCell ref="J6:K7"/>
    <mergeCell ref="J3:K4"/>
    <mergeCell ref="J5:K5"/>
    <mergeCell ref="A6:A7"/>
    <mergeCell ref="J8:K8"/>
    <mergeCell ref="J9:K9"/>
    <mergeCell ref="A31:G31"/>
    <mergeCell ref="B33:B34"/>
    <mergeCell ref="C33:C34"/>
    <mergeCell ref="D33:D34"/>
    <mergeCell ref="E33:E34"/>
    <mergeCell ref="F33:F34"/>
    <mergeCell ref="G33:G34"/>
    <mergeCell ref="A20:A22"/>
    <mergeCell ref="B20:B22"/>
    <mergeCell ref="C20:C22"/>
    <mergeCell ref="D20:D22"/>
    <mergeCell ref="E20:E22"/>
    <mergeCell ref="F20:P20"/>
    <mergeCell ref="G37:G38"/>
    <mergeCell ref="B43:B44"/>
    <mergeCell ref="C43:C44"/>
    <mergeCell ref="D43:D44"/>
    <mergeCell ref="E43:E44"/>
    <mergeCell ref="F43:F44"/>
    <mergeCell ref="G43:G44"/>
    <mergeCell ref="B37:B38"/>
    <mergeCell ref="C37:C38"/>
    <mergeCell ref="D37:D38"/>
    <mergeCell ref="E37:E38"/>
    <mergeCell ref="F37:F38"/>
    <mergeCell ref="A51:G51"/>
    <mergeCell ref="B53:B54"/>
    <mergeCell ref="C53:C54"/>
    <mergeCell ref="D53:D54"/>
    <mergeCell ref="E53:E54"/>
    <mergeCell ref="F53:F54"/>
    <mergeCell ref="G53:G54"/>
    <mergeCell ref="G57:G58"/>
    <mergeCell ref="B63:B64"/>
    <mergeCell ref="C63:C64"/>
    <mergeCell ref="D63:D64"/>
    <mergeCell ref="E63:E64"/>
    <mergeCell ref="F63:F64"/>
    <mergeCell ref="G63:G64"/>
    <mergeCell ref="B57:B58"/>
    <mergeCell ref="C57:C58"/>
    <mergeCell ref="D57:D58"/>
    <mergeCell ref="E57:E58"/>
    <mergeCell ref="F57:F58"/>
  </mergeCells>
  <hyperlinks>
    <hyperlink ref="C41" location="_ftn1" display="_ftn1"/>
    <hyperlink ref="C67" location="_ftn2" display="_ftn2"/>
    <hyperlink ref="A73" location="_ftnref1" display="_ftnref1"/>
    <hyperlink ref="A74" location="_ftnref2" display="_ftnref2"/>
  </hyperlink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topLeftCell="A51" workbookViewId="0">
      <selection activeCell="J37" sqref="J37"/>
    </sheetView>
  </sheetViews>
  <sheetFormatPr defaultRowHeight="15" x14ac:dyDescent="0.25"/>
  <cols>
    <col min="1" max="1" width="22.7109375" customWidth="1"/>
    <col min="2" max="2" width="13.140625" bestFit="1" customWidth="1"/>
  </cols>
  <sheetData>
    <row r="1" spans="1:7" ht="27" customHeight="1" thickTop="1" thickBot="1" x14ac:dyDescent="0.3">
      <c r="A1" s="102"/>
      <c r="B1" s="103">
        <v>2013</v>
      </c>
      <c r="C1" s="103">
        <v>2014</v>
      </c>
      <c r="D1" s="103">
        <v>2015</v>
      </c>
      <c r="E1" s="103">
        <v>2016</v>
      </c>
      <c r="F1" s="103">
        <v>2017</v>
      </c>
      <c r="G1" s="104">
        <v>2018</v>
      </c>
    </row>
    <row r="2" spans="1:7" ht="15.75" thickBot="1" x14ac:dyDescent="0.3">
      <c r="A2" s="256" t="s">
        <v>382</v>
      </c>
      <c r="B2" s="257"/>
      <c r="C2" s="257"/>
      <c r="D2" s="257"/>
      <c r="E2" s="257"/>
      <c r="F2" s="257"/>
      <c r="G2" s="258"/>
    </row>
    <row r="3" spans="1:7" ht="30.75" thickBot="1" x14ac:dyDescent="0.3">
      <c r="A3" s="105" t="s">
        <v>356</v>
      </c>
      <c r="B3" s="106">
        <v>117907.9</v>
      </c>
      <c r="C3" s="106">
        <v>116886</v>
      </c>
      <c r="D3" s="106">
        <v>97882.5</v>
      </c>
      <c r="E3" s="106">
        <v>89584.5</v>
      </c>
      <c r="F3" s="106">
        <v>97124.800000000003</v>
      </c>
      <c r="G3" s="107">
        <v>113035.8</v>
      </c>
    </row>
    <row r="4" spans="1:7" ht="71.25" hidden="1" customHeight="1" x14ac:dyDescent="0.25">
      <c r="A4" s="108" t="s">
        <v>383</v>
      </c>
      <c r="B4" s="254"/>
      <c r="C4" s="254"/>
      <c r="D4" s="254"/>
      <c r="E4" s="254"/>
      <c r="F4" s="254"/>
      <c r="G4" s="252"/>
    </row>
    <row r="5" spans="1:7" ht="42.75" hidden="1" customHeight="1" x14ac:dyDescent="0.25">
      <c r="A5" s="108" t="s">
        <v>384</v>
      </c>
      <c r="B5" s="259"/>
      <c r="C5" s="259"/>
      <c r="D5" s="259"/>
      <c r="E5" s="259"/>
      <c r="F5" s="259"/>
      <c r="G5" s="260"/>
    </row>
    <row r="6" spans="1:7" ht="57.75" hidden="1" customHeight="1" thickBot="1" x14ac:dyDescent="0.3">
      <c r="A6" s="111" t="s">
        <v>385</v>
      </c>
      <c r="B6" s="112">
        <v>37573.800000000003</v>
      </c>
      <c r="C6" s="112">
        <v>38926.6</v>
      </c>
      <c r="D6" s="112">
        <v>39959.1</v>
      </c>
      <c r="E6" s="112">
        <v>43705.4</v>
      </c>
      <c r="F6" s="112">
        <v>51134.9</v>
      </c>
      <c r="G6" s="113">
        <v>55846.9</v>
      </c>
    </row>
    <row r="7" spans="1:7" ht="72" hidden="1" customHeight="1" thickBot="1" x14ac:dyDescent="0.3">
      <c r="A7" s="111" t="s">
        <v>386</v>
      </c>
      <c r="B7" s="112">
        <v>80334.100000000006</v>
      </c>
      <c r="C7" s="112">
        <v>77959.399999999994</v>
      </c>
      <c r="D7" s="112">
        <v>57923.4</v>
      </c>
      <c r="E7" s="112">
        <v>45879.1</v>
      </c>
      <c r="F7" s="112">
        <v>45989.9</v>
      </c>
      <c r="G7" s="113">
        <v>57188.9</v>
      </c>
    </row>
    <row r="8" spans="1:7" ht="28.5" hidden="1" customHeight="1" x14ac:dyDescent="0.25">
      <c r="A8" s="114" t="s">
        <v>387</v>
      </c>
      <c r="B8" s="254">
        <v>18526.900000000001</v>
      </c>
      <c r="C8" s="254">
        <v>12331.7</v>
      </c>
      <c r="D8" s="254">
        <v>9225</v>
      </c>
      <c r="E8" s="254">
        <v>7277.9</v>
      </c>
      <c r="F8" s="254">
        <v>7629.5</v>
      </c>
      <c r="G8" s="252">
        <v>11919</v>
      </c>
    </row>
    <row r="9" spans="1:7" ht="72" hidden="1" customHeight="1" thickBot="1" x14ac:dyDescent="0.3">
      <c r="A9" s="115" t="s">
        <v>388</v>
      </c>
      <c r="B9" s="255"/>
      <c r="C9" s="255"/>
      <c r="D9" s="255"/>
      <c r="E9" s="255"/>
      <c r="F9" s="255"/>
      <c r="G9" s="253"/>
    </row>
    <row r="10" spans="1:7" ht="57.75" hidden="1" customHeight="1" thickBot="1" x14ac:dyDescent="0.3">
      <c r="A10" s="116" t="s">
        <v>389</v>
      </c>
      <c r="B10" s="112" t="s">
        <v>22</v>
      </c>
      <c r="C10" s="112" t="s">
        <v>22</v>
      </c>
      <c r="D10" s="112" t="s">
        <v>22</v>
      </c>
      <c r="E10" s="112" t="s">
        <v>22</v>
      </c>
      <c r="F10" s="112" t="s">
        <v>22</v>
      </c>
      <c r="G10" s="113" t="s">
        <v>22</v>
      </c>
    </row>
    <row r="11" spans="1:7" ht="171.75" hidden="1" customHeight="1" thickBot="1" x14ac:dyDescent="0.3">
      <c r="A11" s="115" t="s">
        <v>390</v>
      </c>
      <c r="B11" s="112">
        <v>4545.5</v>
      </c>
      <c r="C11" s="112">
        <v>10106.4</v>
      </c>
      <c r="D11" s="112">
        <v>2522</v>
      </c>
      <c r="E11" s="112">
        <v>4057.8</v>
      </c>
      <c r="F11" s="112">
        <v>2989.5</v>
      </c>
      <c r="G11" s="113">
        <v>1176.9000000000001</v>
      </c>
    </row>
    <row r="12" spans="1:7" ht="100.5" hidden="1" customHeight="1" thickBot="1" x14ac:dyDescent="0.3">
      <c r="A12" s="115" t="s">
        <v>391</v>
      </c>
      <c r="B12" s="112">
        <v>344.4</v>
      </c>
      <c r="C12" s="117" t="s">
        <v>393</v>
      </c>
      <c r="D12" s="112" t="s">
        <v>392</v>
      </c>
      <c r="E12" s="112" t="s">
        <v>392</v>
      </c>
      <c r="F12" s="112" t="s">
        <v>392</v>
      </c>
      <c r="G12" s="113" t="s">
        <v>392</v>
      </c>
    </row>
    <row r="13" spans="1:7" ht="29.25" thickBot="1" x14ac:dyDescent="0.3">
      <c r="A13" s="115" t="s">
        <v>394</v>
      </c>
      <c r="B13" s="112">
        <v>28989.8</v>
      </c>
      <c r="C13" s="112">
        <v>23667.1</v>
      </c>
      <c r="D13" s="112">
        <v>25832.400000000001</v>
      </c>
      <c r="E13" s="112">
        <v>13822</v>
      </c>
      <c r="F13" s="112">
        <v>17631.2</v>
      </c>
      <c r="G13" s="113">
        <v>21526.7</v>
      </c>
    </row>
    <row r="14" spans="1:7" ht="128.25" hidden="1" customHeight="1" x14ac:dyDescent="0.25">
      <c r="A14" s="118" t="s">
        <v>39</v>
      </c>
      <c r="B14" s="254">
        <v>11564.2</v>
      </c>
      <c r="C14" s="254">
        <v>11079.4</v>
      </c>
      <c r="D14" s="254">
        <v>15419.4</v>
      </c>
      <c r="E14" s="254">
        <v>7376</v>
      </c>
      <c r="F14" s="254">
        <v>8211.1</v>
      </c>
      <c r="G14" s="252">
        <v>10397.799999999999</v>
      </c>
    </row>
    <row r="15" spans="1:7" ht="300" hidden="1" customHeight="1" thickBot="1" x14ac:dyDescent="0.3">
      <c r="A15" s="116" t="s">
        <v>395</v>
      </c>
      <c r="B15" s="255"/>
      <c r="C15" s="255"/>
      <c r="D15" s="255"/>
      <c r="E15" s="255"/>
      <c r="F15" s="255"/>
      <c r="G15" s="253"/>
    </row>
    <row r="16" spans="1:7" ht="57.75" hidden="1" customHeight="1" thickBot="1" x14ac:dyDescent="0.25">
      <c r="A16" s="118" t="s">
        <v>396</v>
      </c>
      <c r="B16" s="109">
        <v>11482.1</v>
      </c>
      <c r="C16" s="109">
        <v>6084.1</v>
      </c>
      <c r="D16" s="109">
        <v>7051.6</v>
      </c>
      <c r="E16" s="109">
        <v>4723.5</v>
      </c>
      <c r="F16" s="109">
        <v>6917.3</v>
      </c>
      <c r="G16" s="110">
        <v>8674</v>
      </c>
    </row>
    <row r="17" spans="1:7" ht="342.75" hidden="1" customHeight="1" thickBot="1" x14ac:dyDescent="0.25">
      <c r="A17" s="119" t="s">
        <v>397</v>
      </c>
      <c r="B17" s="120">
        <v>5943.5</v>
      </c>
      <c r="C17" s="120">
        <v>6503.6</v>
      </c>
      <c r="D17" s="120">
        <v>3361.4</v>
      </c>
      <c r="E17" s="120">
        <v>1722.5</v>
      </c>
      <c r="F17" s="120">
        <v>2502.8000000000002</v>
      </c>
      <c r="G17" s="121">
        <v>2454.9</v>
      </c>
    </row>
    <row r="18" spans="1:7" ht="200.25" hidden="1" customHeight="1" thickBot="1" x14ac:dyDescent="0.3">
      <c r="A18" s="122" t="s">
        <v>398</v>
      </c>
      <c r="B18" s="123">
        <v>265</v>
      </c>
      <c r="C18" s="123" t="s">
        <v>392</v>
      </c>
      <c r="D18" s="123" t="s">
        <v>392</v>
      </c>
      <c r="E18" s="123" t="s">
        <v>392</v>
      </c>
      <c r="F18" s="123" t="s">
        <v>392</v>
      </c>
      <c r="G18" s="124" t="s">
        <v>392</v>
      </c>
    </row>
    <row r="19" spans="1:7" ht="72" hidden="1" customHeight="1" thickBot="1" x14ac:dyDescent="0.3">
      <c r="A19" s="115" t="s">
        <v>399</v>
      </c>
      <c r="B19" s="112">
        <v>9309.1</v>
      </c>
      <c r="C19" s="112">
        <v>11776.9</v>
      </c>
      <c r="D19" s="112">
        <v>8188.9</v>
      </c>
      <c r="E19" s="112">
        <v>10226</v>
      </c>
      <c r="F19" s="112">
        <v>7844.3</v>
      </c>
      <c r="G19" s="113">
        <v>10836</v>
      </c>
    </row>
    <row r="20" spans="1:7" ht="314.25" hidden="1" customHeight="1" thickBot="1" x14ac:dyDescent="0.25">
      <c r="A20" s="118" t="s">
        <v>400</v>
      </c>
      <c r="B20" s="109">
        <v>6573.7</v>
      </c>
      <c r="C20" s="109">
        <v>11368.5</v>
      </c>
      <c r="D20" s="109">
        <v>7889.8</v>
      </c>
      <c r="E20" s="109">
        <v>10053.700000000001</v>
      </c>
      <c r="F20" s="109">
        <v>7731.4</v>
      </c>
      <c r="G20" s="110">
        <v>10601.5</v>
      </c>
    </row>
    <row r="21" spans="1:7" ht="29.25" hidden="1" customHeight="1" thickBot="1" x14ac:dyDescent="0.3">
      <c r="A21" s="122" t="s">
        <v>401</v>
      </c>
      <c r="B21" s="123">
        <v>18353.400000000001</v>
      </c>
      <c r="C21" s="123">
        <v>19896.400000000001</v>
      </c>
      <c r="D21" s="123">
        <v>11828.2</v>
      </c>
      <c r="E21" s="123">
        <v>10309.700000000001</v>
      </c>
      <c r="F21" s="123">
        <v>9671.2999999999993</v>
      </c>
      <c r="G21" s="124">
        <v>11491.7</v>
      </c>
    </row>
    <row r="22" spans="1:7" ht="15.75" hidden="1" customHeight="1" thickBot="1" x14ac:dyDescent="0.3">
      <c r="A22" s="256" t="s">
        <v>402</v>
      </c>
      <c r="B22" s="257"/>
      <c r="C22" s="257"/>
      <c r="D22" s="257"/>
      <c r="E22" s="257"/>
      <c r="F22" s="257"/>
      <c r="G22" s="258"/>
    </row>
    <row r="23" spans="1:7" ht="90.75" hidden="1" customHeight="1" thickBot="1" x14ac:dyDescent="0.3">
      <c r="A23" s="105" t="s">
        <v>356</v>
      </c>
      <c r="B23" s="106">
        <v>100</v>
      </c>
      <c r="C23" s="106">
        <v>100</v>
      </c>
      <c r="D23" s="106">
        <v>100</v>
      </c>
      <c r="E23" s="106">
        <v>100</v>
      </c>
      <c r="F23" s="106">
        <v>100</v>
      </c>
      <c r="G23" s="107">
        <v>100</v>
      </c>
    </row>
    <row r="24" spans="1:7" ht="28.5" hidden="1" x14ac:dyDescent="0.25">
      <c r="A24" s="108" t="s">
        <v>383</v>
      </c>
      <c r="B24" s="254"/>
      <c r="C24" s="254"/>
      <c r="D24" s="254"/>
      <c r="E24" s="254"/>
      <c r="F24" s="254"/>
      <c r="G24" s="252"/>
    </row>
    <row r="25" spans="1:7" ht="42.75" hidden="1" x14ac:dyDescent="0.25">
      <c r="A25" s="108" t="s">
        <v>384</v>
      </c>
      <c r="B25" s="259"/>
      <c r="C25" s="259"/>
      <c r="D25" s="259"/>
      <c r="E25" s="259"/>
      <c r="F25" s="259"/>
      <c r="G25" s="260"/>
    </row>
    <row r="26" spans="1:7" ht="57.75" hidden="1" thickBot="1" x14ac:dyDescent="0.3">
      <c r="A26" s="111" t="s">
        <v>385</v>
      </c>
      <c r="B26" s="112">
        <v>31.9</v>
      </c>
      <c r="C26" s="112">
        <v>33.299999999999997</v>
      </c>
      <c r="D26" s="112">
        <v>40.799999999999997</v>
      </c>
      <c r="E26" s="112">
        <v>48.8</v>
      </c>
      <c r="F26" s="112">
        <v>52.6</v>
      </c>
      <c r="G26" s="113">
        <v>49.4</v>
      </c>
    </row>
    <row r="27" spans="1:7" ht="72" hidden="1" thickBot="1" x14ac:dyDescent="0.3">
      <c r="A27" s="111" t="s">
        <v>386</v>
      </c>
      <c r="B27" s="112">
        <v>68.099999999999994</v>
      </c>
      <c r="C27" s="112">
        <v>66.7</v>
      </c>
      <c r="D27" s="112">
        <v>59.2</v>
      </c>
      <c r="E27" s="112">
        <v>51.2</v>
      </c>
      <c r="F27" s="112">
        <v>47.4</v>
      </c>
      <c r="G27" s="113">
        <v>50.6</v>
      </c>
    </row>
    <row r="28" spans="1:7" ht="28.5" hidden="1" x14ac:dyDescent="0.25">
      <c r="A28" s="114" t="s">
        <v>387</v>
      </c>
      <c r="B28" s="254">
        <v>15.7</v>
      </c>
      <c r="C28" s="254">
        <v>10.6</v>
      </c>
      <c r="D28" s="254">
        <v>9.4</v>
      </c>
      <c r="E28" s="254">
        <v>8.1</v>
      </c>
      <c r="F28" s="254">
        <v>7.9</v>
      </c>
      <c r="G28" s="252">
        <v>10.6</v>
      </c>
    </row>
    <row r="29" spans="1:7" ht="72" hidden="1" thickBot="1" x14ac:dyDescent="0.3">
      <c r="A29" s="115" t="s">
        <v>388</v>
      </c>
      <c r="B29" s="255"/>
      <c r="C29" s="255"/>
      <c r="D29" s="255"/>
      <c r="E29" s="255"/>
      <c r="F29" s="255"/>
      <c r="G29" s="253"/>
    </row>
    <row r="30" spans="1:7" ht="409.6" hidden="1" thickBot="1" x14ac:dyDescent="0.3">
      <c r="A30" s="116" t="s">
        <v>389</v>
      </c>
      <c r="B30" s="112" t="s">
        <v>22</v>
      </c>
      <c r="C30" s="112" t="s">
        <v>22</v>
      </c>
      <c r="D30" s="112" t="s">
        <v>22</v>
      </c>
      <c r="E30" s="112" t="s">
        <v>22</v>
      </c>
      <c r="F30" s="112" t="s">
        <v>22</v>
      </c>
      <c r="G30" s="113" t="s">
        <v>22</v>
      </c>
    </row>
    <row r="31" spans="1:7" ht="43.5" hidden="1" thickBot="1" x14ac:dyDescent="0.3">
      <c r="A31" s="115" t="s">
        <v>390</v>
      </c>
      <c r="B31" s="112">
        <v>3.8</v>
      </c>
      <c r="C31" s="112">
        <v>8.6</v>
      </c>
      <c r="D31" s="112">
        <v>2.6</v>
      </c>
      <c r="E31" s="112">
        <v>4.5</v>
      </c>
      <c r="F31" s="112">
        <v>3.1</v>
      </c>
      <c r="G31" s="113">
        <v>1</v>
      </c>
    </row>
    <row r="32" spans="1:7" ht="100.5" hidden="1" thickBot="1" x14ac:dyDescent="0.3">
      <c r="A32" s="115" t="s">
        <v>391</v>
      </c>
      <c r="B32" s="112">
        <v>0.3</v>
      </c>
      <c r="C32" s="112" t="s">
        <v>392</v>
      </c>
      <c r="D32" s="112" t="s">
        <v>392</v>
      </c>
      <c r="E32" s="112" t="s">
        <v>392</v>
      </c>
      <c r="F32" s="112" t="s">
        <v>392</v>
      </c>
      <c r="G32" s="113" t="s">
        <v>392</v>
      </c>
    </row>
    <row r="33" spans="1:7" ht="86.25" hidden="1" thickBot="1" x14ac:dyDescent="0.3">
      <c r="A33" s="115" t="s">
        <v>394</v>
      </c>
      <c r="B33" s="112">
        <v>24.6</v>
      </c>
      <c r="C33" s="112">
        <v>20.3</v>
      </c>
      <c r="D33" s="112">
        <v>26.4</v>
      </c>
      <c r="E33" s="112">
        <v>15.4</v>
      </c>
      <c r="F33" s="112">
        <v>18.100000000000001</v>
      </c>
      <c r="G33" s="113">
        <v>19</v>
      </c>
    </row>
    <row r="34" spans="1:7" ht="128.25" hidden="1" x14ac:dyDescent="0.25">
      <c r="A34" s="118" t="s">
        <v>39</v>
      </c>
      <c r="B34" s="254">
        <v>9.8000000000000007</v>
      </c>
      <c r="C34" s="254">
        <v>9.5</v>
      </c>
      <c r="D34" s="254">
        <v>15.8</v>
      </c>
      <c r="E34" s="254">
        <v>8.1999999999999993</v>
      </c>
      <c r="F34" s="254">
        <v>8.4</v>
      </c>
      <c r="G34" s="252">
        <v>9.1999999999999993</v>
      </c>
    </row>
    <row r="35" spans="1:7" ht="42.75" hidden="1" x14ac:dyDescent="0.25">
      <c r="A35" s="118" t="s">
        <v>395</v>
      </c>
      <c r="B35" s="259"/>
      <c r="C35" s="259"/>
      <c r="D35" s="259"/>
      <c r="E35" s="259"/>
      <c r="F35" s="259"/>
      <c r="G35" s="260"/>
    </row>
    <row r="36" spans="1:7" s="130" customFormat="1" ht="69.75" customHeight="1" x14ac:dyDescent="0.25">
      <c r="A36" s="131" t="s">
        <v>404</v>
      </c>
      <c r="B36" s="132">
        <f>B3-B13</f>
        <v>88918.099999999991</v>
      </c>
      <c r="C36" s="132">
        <f>C3-C13</f>
        <v>93218.9</v>
      </c>
      <c r="D36" s="132">
        <f t="shared" ref="D36:G36" si="0">D3-D13</f>
        <v>72050.100000000006</v>
      </c>
      <c r="E36" s="132">
        <f t="shared" si="0"/>
        <v>75762.5</v>
      </c>
      <c r="F36" s="132">
        <f t="shared" si="0"/>
        <v>79493.600000000006</v>
      </c>
      <c r="G36" s="132">
        <f t="shared" si="0"/>
        <v>91509.1</v>
      </c>
    </row>
    <row r="37" spans="1:7" s="130" customFormat="1" ht="69.75" customHeight="1" x14ac:dyDescent="0.25">
      <c r="A37" s="131" t="s">
        <v>405</v>
      </c>
      <c r="B37" s="133">
        <f>B36/B3</f>
        <v>0.75413182662060807</v>
      </c>
      <c r="C37" s="133">
        <f t="shared" ref="C37:G37" si="1">C36/C3</f>
        <v>0.79751980562257241</v>
      </c>
      <c r="D37" s="133">
        <f t="shared" si="1"/>
        <v>0.73608765611830518</v>
      </c>
      <c r="E37" s="133">
        <f t="shared" si="1"/>
        <v>0.84570991633597326</v>
      </c>
      <c r="F37" s="133">
        <f t="shared" si="1"/>
        <v>0.8184686094591701</v>
      </c>
      <c r="G37" s="133">
        <f t="shared" si="1"/>
        <v>0.80955856463173614</v>
      </c>
    </row>
    <row r="38" spans="1:7" ht="57.75" thickBot="1" x14ac:dyDescent="0.3">
      <c r="A38" s="118" t="s">
        <v>396</v>
      </c>
      <c r="B38" s="109">
        <v>9.6999999999999993</v>
      </c>
      <c r="C38" s="109">
        <v>5.2</v>
      </c>
      <c r="D38" s="109">
        <v>7.2</v>
      </c>
      <c r="E38" s="109">
        <v>5.3</v>
      </c>
      <c r="F38" s="109">
        <v>7.1</v>
      </c>
      <c r="G38" s="110">
        <v>7.7</v>
      </c>
    </row>
    <row r="39" spans="1:7" ht="43.5" thickBot="1" x14ac:dyDescent="0.3">
      <c r="A39" s="119" t="s">
        <v>397</v>
      </c>
      <c r="B39" s="120">
        <v>5.0999999999999996</v>
      </c>
      <c r="C39" s="120">
        <v>5.6</v>
      </c>
      <c r="D39" s="120">
        <v>3.4</v>
      </c>
      <c r="E39" s="120">
        <v>1.9</v>
      </c>
      <c r="F39" s="120">
        <v>2.6</v>
      </c>
      <c r="G39" s="121">
        <v>2.1</v>
      </c>
    </row>
    <row r="40" spans="1:7" ht="57.75" thickBot="1" x14ac:dyDescent="0.3">
      <c r="A40" s="122" t="s">
        <v>398</v>
      </c>
      <c r="B40" s="123">
        <v>0.2</v>
      </c>
      <c r="C40" s="125" t="s">
        <v>393</v>
      </c>
      <c r="D40" s="123" t="s">
        <v>392</v>
      </c>
      <c r="E40" s="123" t="s">
        <v>392</v>
      </c>
      <c r="F40" s="123" t="s">
        <v>392</v>
      </c>
      <c r="G40" s="124" t="s">
        <v>392</v>
      </c>
    </row>
    <row r="41" spans="1:7" ht="72" thickBot="1" x14ac:dyDescent="0.3">
      <c r="A41" s="115" t="s">
        <v>399</v>
      </c>
      <c r="B41" s="112">
        <v>7.9</v>
      </c>
      <c r="C41" s="112">
        <v>10.1</v>
      </c>
      <c r="D41" s="112">
        <v>8.4</v>
      </c>
      <c r="E41" s="112">
        <v>11.4</v>
      </c>
      <c r="F41" s="112">
        <v>8.1</v>
      </c>
      <c r="G41" s="113">
        <v>9.6</v>
      </c>
    </row>
    <row r="42" spans="1:7" ht="43.5" thickBot="1" x14ac:dyDescent="0.3">
      <c r="A42" s="116" t="s">
        <v>400</v>
      </c>
      <c r="B42" s="112">
        <v>5.6</v>
      </c>
      <c r="C42" s="112">
        <v>9.6999999999999993</v>
      </c>
      <c r="D42" s="112">
        <v>8.1</v>
      </c>
      <c r="E42" s="112">
        <v>11.2</v>
      </c>
      <c r="F42" s="112">
        <v>8</v>
      </c>
      <c r="G42" s="113">
        <v>9.4</v>
      </c>
    </row>
    <row r="43" spans="1:7" ht="15.75" thickBot="1" x14ac:dyDescent="0.3">
      <c r="A43" s="126" t="s">
        <v>401</v>
      </c>
      <c r="B43" s="127">
        <v>15.6</v>
      </c>
      <c r="C43" s="127">
        <v>17</v>
      </c>
      <c r="D43" s="127">
        <v>12.1</v>
      </c>
      <c r="E43" s="127">
        <v>11.5</v>
      </c>
      <c r="F43" s="127">
        <v>10</v>
      </c>
      <c r="G43" s="128">
        <v>10.199999999999999</v>
      </c>
    </row>
    <row r="44" spans="1:7" ht="15.75" thickTop="1" x14ac:dyDescent="0.25"/>
    <row r="46" spans="1:7" ht="300" x14ac:dyDescent="0.25">
      <c r="A46" s="129" t="s">
        <v>403</v>
      </c>
    </row>
    <row r="47" spans="1:7" ht="300" x14ac:dyDescent="0.25">
      <c r="A47" s="129" t="s">
        <v>403</v>
      </c>
    </row>
    <row r="58" spans="1:4" ht="15.75" thickBot="1" x14ac:dyDescent="0.3"/>
    <row r="59" spans="1:4" ht="27" thickTop="1" thickBot="1" x14ac:dyDescent="0.3">
      <c r="A59" s="297"/>
      <c r="B59" s="299" t="s">
        <v>406</v>
      </c>
      <c r="C59" s="300"/>
      <c r="D59" s="134" t="s">
        <v>407</v>
      </c>
    </row>
    <row r="60" spans="1:4" ht="64.5" thickBot="1" x14ac:dyDescent="0.3">
      <c r="A60" s="298"/>
      <c r="B60" s="136" t="s">
        <v>409</v>
      </c>
      <c r="C60" s="137" t="s">
        <v>410</v>
      </c>
      <c r="D60" s="135" t="s">
        <v>408</v>
      </c>
    </row>
    <row r="61" spans="1:4" ht="25.5" x14ac:dyDescent="0.25">
      <c r="A61" s="138" t="s">
        <v>356</v>
      </c>
      <c r="B61" s="139">
        <v>66233.8</v>
      </c>
      <c r="C61" s="140">
        <v>100</v>
      </c>
      <c r="D61" s="141">
        <v>100</v>
      </c>
    </row>
    <row r="62" spans="1:4" ht="25.5" hidden="1" x14ac:dyDescent="0.25">
      <c r="A62" s="142" t="s">
        <v>383</v>
      </c>
      <c r="B62" s="301">
        <v>35608.9</v>
      </c>
      <c r="C62" s="301">
        <v>53.8</v>
      </c>
      <c r="D62" s="304">
        <v>53.8</v>
      </c>
    </row>
    <row r="63" spans="1:4" hidden="1" x14ac:dyDescent="0.25">
      <c r="A63" s="142" t="s">
        <v>384</v>
      </c>
      <c r="B63" s="302"/>
      <c r="C63" s="302"/>
      <c r="D63" s="305"/>
    </row>
    <row r="64" spans="1:4" ht="25.5" hidden="1" x14ac:dyDescent="0.25">
      <c r="A64" s="143" t="s">
        <v>385</v>
      </c>
      <c r="B64" s="303"/>
      <c r="C64" s="303"/>
      <c r="D64" s="306"/>
    </row>
    <row r="65" spans="1:4" ht="25.5" hidden="1" x14ac:dyDescent="0.25">
      <c r="A65" s="144" t="s">
        <v>386</v>
      </c>
      <c r="B65" s="145">
        <v>30624.9</v>
      </c>
      <c r="C65" s="146">
        <v>46.2</v>
      </c>
      <c r="D65" s="147">
        <v>46.2</v>
      </c>
    </row>
    <row r="66" spans="1:4" hidden="1" x14ac:dyDescent="0.25">
      <c r="A66" s="148" t="s">
        <v>387</v>
      </c>
      <c r="B66" s="287">
        <v>6735.6</v>
      </c>
      <c r="C66" s="287">
        <v>10.199999999999999</v>
      </c>
      <c r="D66" s="289">
        <v>6.8</v>
      </c>
    </row>
    <row r="67" spans="1:4" hidden="1" x14ac:dyDescent="0.25">
      <c r="A67" s="149" t="s">
        <v>388</v>
      </c>
      <c r="B67" s="288"/>
      <c r="C67" s="288"/>
      <c r="D67" s="290"/>
    </row>
    <row r="68" spans="1:4" ht="25.5" hidden="1" x14ac:dyDescent="0.25">
      <c r="A68" s="149" t="s">
        <v>390</v>
      </c>
      <c r="B68" s="150">
        <v>1025.9000000000001</v>
      </c>
      <c r="C68" s="151">
        <v>1.5</v>
      </c>
      <c r="D68" s="152">
        <v>1.8</v>
      </c>
    </row>
    <row r="69" spans="1:4" ht="25.5" hidden="1" x14ac:dyDescent="0.25">
      <c r="A69" s="149" t="s">
        <v>391</v>
      </c>
      <c r="B69" s="150" t="s">
        <v>411</v>
      </c>
      <c r="C69" s="151" t="s">
        <v>411</v>
      </c>
      <c r="D69" s="152" t="s">
        <v>411</v>
      </c>
    </row>
    <row r="70" spans="1:4" x14ac:dyDescent="0.25">
      <c r="A70" s="149" t="s">
        <v>412</v>
      </c>
      <c r="B70" s="150">
        <v>10405</v>
      </c>
      <c r="C70" s="151">
        <v>15.7</v>
      </c>
      <c r="D70" s="152">
        <v>17.3</v>
      </c>
    </row>
    <row r="71" spans="1:4" hidden="1" x14ac:dyDescent="0.25">
      <c r="A71" s="153" t="s">
        <v>39</v>
      </c>
      <c r="B71" s="287">
        <v>5000</v>
      </c>
      <c r="C71" s="287">
        <v>7.6</v>
      </c>
      <c r="D71" s="289">
        <v>8.3000000000000007</v>
      </c>
    </row>
    <row r="72" spans="1:4" ht="25.5" hidden="1" x14ac:dyDescent="0.25">
      <c r="A72" s="154" t="s">
        <v>395</v>
      </c>
      <c r="B72" s="288"/>
      <c r="C72" s="288"/>
      <c r="D72" s="290"/>
    </row>
    <row r="73" spans="1:4" ht="38.25" hidden="1" x14ac:dyDescent="0.25">
      <c r="A73" s="153" t="s">
        <v>413</v>
      </c>
      <c r="B73" s="287">
        <v>4320.8</v>
      </c>
      <c r="C73" s="287">
        <v>6.5</v>
      </c>
      <c r="D73" s="289">
        <v>7.1</v>
      </c>
    </row>
    <row r="74" spans="1:4" hidden="1" x14ac:dyDescent="0.25">
      <c r="A74" s="154" t="s">
        <v>414</v>
      </c>
      <c r="B74" s="288"/>
      <c r="C74" s="288"/>
      <c r="D74" s="290"/>
    </row>
    <row r="75" spans="1:4" ht="25.5" hidden="1" x14ac:dyDescent="0.25">
      <c r="A75" s="154" t="s">
        <v>415</v>
      </c>
      <c r="B75" s="150">
        <v>1084.2</v>
      </c>
      <c r="C75" s="151">
        <v>1.6</v>
      </c>
      <c r="D75" s="152">
        <v>1.9</v>
      </c>
    </row>
    <row r="76" spans="1:4" ht="38.25" hidden="1" x14ac:dyDescent="0.25">
      <c r="A76" s="149" t="s">
        <v>398</v>
      </c>
      <c r="B76" s="150" t="s">
        <v>411</v>
      </c>
      <c r="C76" s="151" t="s">
        <v>411</v>
      </c>
      <c r="D76" s="152" t="s">
        <v>411</v>
      </c>
    </row>
    <row r="77" spans="1:4" ht="63.75" hidden="1" x14ac:dyDescent="0.25">
      <c r="A77" s="149" t="s">
        <v>416</v>
      </c>
      <c r="B77" s="150">
        <v>6008.4</v>
      </c>
      <c r="C77" s="151">
        <v>9.1</v>
      </c>
      <c r="D77" s="152">
        <v>8</v>
      </c>
    </row>
    <row r="78" spans="1:4" ht="25.5" hidden="1" x14ac:dyDescent="0.25">
      <c r="A78" s="154" t="s">
        <v>400</v>
      </c>
      <c r="B78" s="150">
        <v>5836</v>
      </c>
      <c r="C78" s="151">
        <v>8.8000000000000007</v>
      </c>
      <c r="D78" s="152">
        <v>7.9</v>
      </c>
    </row>
    <row r="79" spans="1:4" hidden="1" x14ac:dyDescent="0.25">
      <c r="A79" s="149" t="s">
        <v>401</v>
      </c>
      <c r="B79" s="150">
        <v>6328.1</v>
      </c>
      <c r="C79" s="151">
        <v>9.5</v>
      </c>
      <c r="D79" s="152">
        <v>12</v>
      </c>
    </row>
    <row r="80" spans="1:4" ht="52.5" hidden="1" customHeight="1" x14ac:dyDescent="0.25">
      <c r="A80" s="291" t="s">
        <v>417</v>
      </c>
      <c r="B80" s="292"/>
      <c r="C80" s="292"/>
      <c r="D80" s="293"/>
    </row>
    <row r="81" spans="1:4" ht="38.25" hidden="1" customHeight="1" thickBot="1" x14ac:dyDescent="0.3">
      <c r="A81" s="294" t="s">
        <v>418</v>
      </c>
      <c r="B81" s="295"/>
      <c r="C81" s="295"/>
      <c r="D81" s="296"/>
    </row>
    <row r="82" spans="1:4" ht="15.75" hidden="1" thickTop="1" x14ac:dyDescent="0.25"/>
    <row r="83" spans="1:4" x14ac:dyDescent="0.25">
      <c r="B83">
        <f>B61-B70</f>
        <v>55828.800000000003</v>
      </c>
    </row>
    <row r="84" spans="1:4" x14ac:dyDescent="0.25">
      <c r="A84" s="130" t="s">
        <v>419</v>
      </c>
      <c r="B84" s="215">
        <f>B83/B61</f>
        <v>0.84290498204844055</v>
      </c>
    </row>
    <row r="85" spans="1:4" ht="15.75" thickBot="1" x14ac:dyDescent="0.3"/>
    <row r="86" spans="1:4" ht="27" thickTop="1" thickBot="1" x14ac:dyDescent="0.3">
      <c r="A86" s="297"/>
      <c r="B86" s="299" t="s">
        <v>420</v>
      </c>
      <c r="C86" s="300"/>
      <c r="D86" s="134" t="s">
        <v>407</v>
      </c>
    </row>
    <row r="87" spans="1:4" ht="64.5" thickBot="1" x14ac:dyDescent="0.3">
      <c r="A87" s="298"/>
      <c r="B87" s="136" t="s">
        <v>409</v>
      </c>
      <c r="C87" s="137" t="s">
        <v>410</v>
      </c>
      <c r="D87" s="135" t="s">
        <v>421</v>
      </c>
    </row>
    <row r="88" spans="1:4" ht="25.5" x14ac:dyDescent="0.25">
      <c r="A88" s="138" t="s">
        <v>356</v>
      </c>
      <c r="B88" s="139">
        <v>36989.9</v>
      </c>
      <c r="C88" s="140">
        <v>100</v>
      </c>
      <c r="D88" s="141">
        <v>100</v>
      </c>
    </row>
    <row r="89" spans="1:4" ht="25.5" hidden="1" x14ac:dyDescent="0.25">
      <c r="A89" s="142" t="s">
        <v>383</v>
      </c>
      <c r="B89" s="301">
        <v>21462.9</v>
      </c>
      <c r="C89" s="301">
        <v>58</v>
      </c>
      <c r="D89" s="304">
        <v>53.4</v>
      </c>
    </row>
    <row r="90" spans="1:4" hidden="1" x14ac:dyDescent="0.25">
      <c r="A90" s="142" t="s">
        <v>384</v>
      </c>
      <c r="B90" s="302"/>
      <c r="C90" s="302"/>
      <c r="D90" s="305"/>
    </row>
    <row r="91" spans="1:4" ht="25.5" hidden="1" x14ac:dyDescent="0.25">
      <c r="A91" s="143" t="s">
        <v>385</v>
      </c>
      <c r="B91" s="303"/>
      <c r="C91" s="303"/>
      <c r="D91" s="306"/>
    </row>
    <row r="92" spans="1:4" ht="25.5" hidden="1" x14ac:dyDescent="0.25">
      <c r="A92" s="144" t="s">
        <v>386</v>
      </c>
      <c r="B92" s="145">
        <v>15527</v>
      </c>
      <c r="C92" s="146">
        <v>42</v>
      </c>
      <c r="D92" s="147">
        <v>46.6</v>
      </c>
    </row>
    <row r="93" spans="1:4" hidden="1" x14ac:dyDescent="0.25">
      <c r="A93" s="148" t="s">
        <v>387</v>
      </c>
      <c r="B93" s="287">
        <v>3338.1</v>
      </c>
      <c r="C93" s="287">
        <v>9</v>
      </c>
      <c r="D93" s="289">
        <v>9.6</v>
      </c>
    </row>
    <row r="94" spans="1:4" hidden="1" x14ac:dyDescent="0.25">
      <c r="A94" s="149" t="s">
        <v>388</v>
      </c>
      <c r="B94" s="288"/>
      <c r="C94" s="288"/>
      <c r="D94" s="290"/>
    </row>
    <row r="95" spans="1:4" ht="25.5" hidden="1" x14ac:dyDescent="0.25">
      <c r="A95" s="149" t="s">
        <v>390</v>
      </c>
      <c r="B95" s="150">
        <v>641.4</v>
      </c>
      <c r="C95" s="151">
        <v>1.7</v>
      </c>
      <c r="D95" s="152">
        <v>2.5</v>
      </c>
    </row>
    <row r="96" spans="1:4" ht="25.5" hidden="1" x14ac:dyDescent="0.25">
      <c r="A96" s="149" t="s">
        <v>391</v>
      </c>
      <c r="B96" s="150" t="s">
        <v>411</v>
      </c>
      <c r="C96" s="151" t="s">
        <v>411</v>
      </c>
      <c r="D96" s="152" t="s">
        <v>411</v>
      </c>
    </row>
    <row r="97" spans="1:4" x14ac:dyDescent="0.25">
      <c r="A97" s="149" t="s">
        <v>412</v>
      </c>
      <c r="B97" s="150">
        <v>5008.7</v>
      </c>
      <c r="C97" s="151">
        <v>13.5</v>
      </c>
      <c r="D97" s="152">
        <v>14.9</v>
      </c>
    </row>
    <row r="98" spans="1:4" hidden="1" x14ac:dyDescent="0.25">
      <c r="A98" s="153" t="s">
        <v>39</v>
      </c>
      <c r="B98" s="287">
        <v>2230.5</v>
      </c>
      <c r="C98" s="287">
        <v>6</v>
      </c>
      <c r="D98" s="289">
        <v>7.4</v>
      </c>
    </row>
    <row r="99" spans="1:4" ht="25.5" hidden="1" x14ac:dyDescent="0.25">
      <c r="A99" s="154" t="s">
        <v>395</v>
      </c>
      <c r="B99" s="288"/>
      <c r="C99" s="288"/>
      <c r="D99" s="290"/>
    </row>
    <row r="100" spans="1:4" ht="38.25" hidden="1" x14ac:dyDescent="0.25">
      <c r="A100" s="153" t="s">
        <v>413</v>
      </c>
      <c r="B100" s="287">
        <v>2148.8000000000002</v>
      </c>
      <c r="C100" s="287">
        <v>5.8</v>
      </c>
      <c r="D100" s="289">
        <v>5.3</v>
      </c>
    </row>
    <row r="101" spans="1:4" hidden="1" x14ac:dyDescent="0.25">
      <c r="A101" s="154" t="s">
        <v>414</v>
      </c>
      <c r="B101" s="288"/>
      <c r="C101" s="288"/>
      <c r="D101" s="290"/>
    </row>
    <row r="102" spans="1:4" ht="25.5" hidden="1" x14ac:dyDescent="0.25">
      <c r="A102" s="154" t="s">
        <v>415</v>
      </c>
      <c r="B102" s="150">
        <v>629.4</v>
      </c>
      <c r="C102" s="151">
        <v>1.7</v>
      </c>
      <c r="D102" s="152">
        <v>2.2000000000000002</v>
      </c>
    </row>
    <row r="103" spans="1:4" ht="38.25" hidden="1" x14ac:dyDescent="0.25">
      <c r="A103" s="149" t="s">
        <v>398</v>
      </c>
      <c r="B103" s="150" t="s">
        <v>411</v>
      </c>
      <c r="C103" s="151" t="s">
        <v>411</v>
      </c>
      <c r="D103" s="152" t="s">
        <v>411</v>
      </c>
    </row>
    <row r="104" spans="1:4" ht="63.75" hidden="1" x14ac:dyDescent="0.25">
      <c r="A104" s="149" t="s">
        <v>416</v>
      </c>
      <c r="B104" s="150">
        <v>3088.8</v>
      </c>
      <c r="C104" s="151">
        <v>8.4</v>
      </c>
      <c r="D104" s="152">
        <v>7.7</v>
      </c>
    </row>
    <row r="105" spans="1:4" ht="25.5" hidden="1" x14ac:dyDescent="0.25">
      <c r="A105" s="154" t="s">
        <v>400</v>
      </c>
      <c r="B105" s="150">
        <v>3064</v>
      </c>
      <c r="C105" s="151">
        <v>8.3000000000000007</v>
      </c>
      <c r="D105" s="152">
        <v>7.6</v>
      </c>
    </row>
    <row r="106" spans="1:4" hidden="1" x14ac:dyDescent="0.25">
      <c r="A106" s="149" t="s">
        <v>401</v>
      </c>
      <c r="B106" s="150">
        <v>3380.4</v>
      </c>
      <c r="C106" s="151">
        <v>9.1</v>
      </c>
      <c r="D106" s="152">
        <v>11.7</v>
      </c>
    </row>
    <row r="107" spans="1:4" ht="52.5" hidden="1" customHeight="1" x14ac:dyDescent="0.25">
      <c r="A107" s="291" t="s">
        <v>417</v>
      </c>
      <c r="B107" s="292"/>
      <c r="C107" s="292"/>
      <c r="D107" s="293"/>
    </row>
    <row r="108" spans="1:4" ht="38.25" hidden="1" customHeight="1" thickBot="1" x14ac:dyDescent="0.3">
      <c r="A108" s="294" t="s">
        <v>418</v>
      </c>
      <c r="B108" s="295"/>
      <c r="C108" s="295"/>
      <c r="D108" s="296"/>
    </row>
    <row r="109" spans="1:4" x14ac:dyDescent="0.25">
      <c r="B109">
        <f>B88-B97</f>
        <v>31981.200000000001</v>
      </c>
    </row>
    <row r="110" spans="1:4" x14ac:dyDescent="0.25">
      <c r="A110" s="130" t="s">
        <v>422</v>
      </c>
      <c r="B110" s="215">
        <f>B109/B88</f>
        <v>0.86459276721483436</v>
      </c>
    </row>
    <row r="111" spans="1:4" ht="15.75" thickBot="1" x14ac:dyDescent="0.3"/>
    <row r="112" spans="1:4" ht="27" thickTop="1" thickBot="1" x14ac:dyDescent="0.3">
      <c r="A112" s="297"/>
      <c r="B112" s="299" t="s">
        <v>423</v>
      </c>
      <c r="C112" s="300"/>
      <c r="D112" s="134" t="s">
        <v>407</v>
      </c>
    </row>
    <row r="113" spans="1:4" ht="64.5" thickBot="1" x14ac:dyDescent="0.3">
      <c r="A113" s="298"/>
      <c r="B113" s="136" t="s">
        <v>409</v>
      </c>
      <c r="C113" s="137" t="s">
        <v>410</v>
      </c>
      <c r="D113" s="135" t="s">
        <v>424</v>
      </c>
    </row>
    <row r="114" spans="1:4" ht="25.5" x14ac:dyDescent="0.25">
      <c r="A114" s="138" t="s">
        <v>356</v>
      </c>
      <c r="B114" s="139">
        <v>14067.3</v>
      </c>
      <c r="C114" s="140">
        <v>100</v>
      </c>
      <c r="D114" s="141">
        <v>100</v>
      </c>
    </row>
    <row r="115" spans="1:4" ht="25.5" hidden="1" x14ac:dyDescent="0.25">
      <c r="A115" s="142" t="s">
        <v>383</v>
      </c>
      <c r="B115" s="301">
        <v>8682</v>
      </c>
      <c r="C115" s="301">
        <v>61.7</v>
      </c>
      <c r="D115" s="304">
        <v>55.6</v>
      </c>
    </row>
    <row r="116" spans="1:4" hidden="1" x14ac:dyDescent="0.25">
      <c r="A116" s="142" t="s">
        <v>384</v>
      </c>
      <c r="B116" s="302"/>
      <c r="C116" s="302"/>
      <c r="D116" s="305"/>
    </row>
    <row r="117" spans="1:4" ht="25.5" hidden="1" x14ac:dyDescent="0.25">
      <c r="A117" s="143" t="s">
        <v>385</v>
      </c>
      <c r="B117" s="303"/>
      <c r="C117" s="303"/>
      <c r="D117" s="306"/>
    </row>
    <row r="118" spans="1:4" ht="25.5" hidden="1" x14ac:dyDescent="0.25">
      <c r="A118" s="144" t="s">
        <v>386</v>
      </c>
      <c r="B118" s="145">
        <v>5385.3</v>
      </c>
      <c r="C118" s="146">
        <v>38.299999999999997</v>
      </c>
      <c r="D118" s="147">
        <v>44.4</v>
      </c>
    </row>
    <row r="119" spans="1:4" hidden="1" x14ac:dyDescent="0.25">
      <c r="A119" s="148" t="s">
        <v>387</v>
      </c>
      <c r="B119" s="287">
        <v>1084.5999999999999</v>
      </c>
      <c r="C119" s="287">
        <v>7.7</v>
      </c>
      <c r="D119" s="289">
        <v>9.3000000000000007</v>
      </c>
    </row>
    <row r="120" spans="1:4" hidden="1" x14ac:dyDescent="0.25">
      <c r="A120" s="149" t="s">
        <v>388</v>
      </c>
      <c r="B120" s="288"/>
      <c r="C120" s="288"/>
      <c r="D120" s="290"/>
    </row>
    <row r="121" spans="1:4" ht="25.5" hidden="1" x14ac:dyDescent="0.25">
      <c r="A121" s="149" t="s">
        <v>390</v>
      </c>
      <c r="B121" s="150">
        <v>320.2</v>
      </c>
      <c r="C121" s="151">
        <v>2.2999999999999998</v>
      </c>
      <c r="D121" s="152">
        <v>3.8</v>
      </c>
    </row>
    <row r="122" spans="1:4" ht="25.5" hidden="1" x14ac:dyDescent="0.25">
      <c r="A122" s="149" t="s">
        <v>391</v>
      </c>
      <c r="B122" s="150" t="s">
        <v>411</v>
      </c>
      <c r="C122" s="151" t="s">
        <v>411</v>
      </c>
      <c r="D122" s="152" t="s">
        <v>411</v>
      </c>
    </row>
    <row r="123" spans="1:4" x14ac:dyDescent="0.25">
      <c r="A123" s="149" t="s">
        <v>412</v>
      </c>
      <c r="B123" s="150">
        <v>1915.3</v>
      </c>
      <c r="C123" s="151">
        <v>13.6</v>
      </c>
      <c r="D123" s="152">
        <v>9.6999999999999993</v>
      </c>
    </row>
    <row r="124" spans="1:4" hidden="1" x14ac:dyDescent="0.25">
      <c r="A124" s="153" t="s">
        <v>39</v>
      </c>
      <c r="B124" s="287">
        <v>643.79999999999995</v>
      </c>
      <c r="C124" s="287">
        <v>4.5999999999999996</v>
      </c>
      <c r="D124" s="289">
        <v>3.5</v>
      </c>
    </row>
    <row r="125" spans="1:4" ht="25.5" hidden="1" x14ac:dyDescent="0.25">
      <c r="A125" s="154" t="s">
        <v>395</v>
      </c>
      <c r="B125" s="288"/>
      <c r="C125" s="288"/>
      <c r="D125" s="290"/>
    </row>
    <row r="126" spans="1:4" ht="38.25" hidden="1" x14ac:dyDescent="0.25">
      <c r="A126" s="153" t="s">
        <v>413</v>
      </c>
      <c r="B126" s="287">
        <v>1005</v>
      </c>
      <c r="C126" s="287">
        <v>7.1</v>
      </c>
      <c r="D126" s="289">
        <v>3.7</v>
      </c>
    </row>
    <row r="127" spans="1:4" hidden="1" x14ac:dyDescent="0.25">
      <c r="A127" s="154" t="s">
        <v>414</v>
      </c>
      <c r="B127" s="288"/>
      <c r="C127" s="288"/>
      <c r="D127" s="290"/>
    </row>
    <row r="128" spans="1:4" ht="25.5" hidden="1" x14ac:dyDescent="0.25">
      <c r="A128" s="154" t="s">
        <v>415</v>
      </c>
      <c r="B128" s="150">
        <v>266.5</v>
      </c>
      <c r="C128" s="151">
        <v>1.9</v>
      </c>
      <c r="D128" s="152">
        <v>2.5</v>
      </c>
    </row>
    <row r="129" spans="1:4" ht="38.25" hidden="1" x14ac:dyDescent="0.25">
      <c r="A129" s="149" t="s">
        <v>398</v>
      </c>
      <c r="B129" s="150" t="s">
        <v>411</v>
      </c>
      <c r="C129" s="151" t="s">
        <v>411</v>
      </c>
      <c r="D129" s="152" t="s">
        <v>411</v>
      </c>
    </row>
    <row r="130" spans="1:4" ht="63.75" hidden="1" x14ac:dyDescent="0.25">
      <c r="A130" s="149" t="s">
        <v>416</v>
      </c>
      <c r="B130" s="150">
        <v>1267.5999999999999</v>
      </c>
      <c r="C130" s="151">
        <v>9</v>
      </c>
      <c r="D130" s="152">
        <v>8.1</v>
      </c>
    </row>
    <row r="131" spans="1:4" ht="25.5" hidden="1" x14ac:dyDescent="0.25">
      <c r="A131" s="154" t="s">
        <v>400</v>
      </c>
      <c r="B131" s="150">
        <v>1252.3</v>
      </c>
      <c r="C131" s="151">
        <v>8.9</v>
      </c>
      <c r="D131" s="152">
        <v>8</v>
      </c>
    </row>
    <row r="132" spans="1:4" hidden="1" x14ac:dyDescent="0.25">
      <c r="A132" s="149" t="s">
        <v>401</v>
      </c>
      <c r="B132" s="150">
        <v>765.1</v>
      </c>
      <c r="C132" s="151">
        <v>5.4</v>
      </c>
      <c r="D132" s="152">
        <v>13.2</v>
      </c>
    </row>
    <row r="133" spans="1:4" ht="52.5" hidden="1" customHeight="1" x14ac:dyDescent="0.25">
      <c r="A133" s="291" t="s">
        <v>417</v>
      </c>
      <c r="B133" s="292"/>
      <c r="C133" s="292"/>
      <c r="D133" s="293"/>
    </row>
    <row r="134" spans="1:4" ht="38.25" hidden="1" customHeight="1" thickBot="1" x14ac:dyDescent="0.3">
      <c r="A134" s="294" t="s">
        <v>418</v>
      </c>
      <c r="B134" s="295"/>
      <c r="C134" s="295"/>
      <c r="D134" s="296"/>
    </row>
    <row r="135" spans="1:4" x14ac:dyDescent="0.25">
      <c r="B135">
        <f>B114-B123</f>
        <v>12152</v>
      </c>
    </row>
    <row r="136" spans="1:4" x14ac:dyDescent="0.25">
      <c r="A136" s="130" t="s">
        <v>425</v>
      </c>
      <c r="B136" s="215">
        <f>B135/B114</f>
        <v>0.86384736232254955</v>
      </c>
    </row>
  </sheetData>
  <mergeCells count="86">
    <mergeCell ref="A2:G2"/>
    <mergeCell ref="B4:B5"/>
    <mergeCell ref="C4:C5"/>
    <mergeCell ref="D4:D5"/>
    <mergeCell ref="E4:E5"/>
    <mergeCell ref="F4:F5"/>
    <mergeCell ref="G4:G5"/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  <mergeCell ref="A22:G22"/>
    <mergeCell ref="B24:B25"/>
    <mergeCell ref="C24:C25"/>
    <mergeCell ref="D24:D25"/>
    <mergeCell ref="E24:E25"/>
    <mergeCell ref="F24:F25"/>
    <mergeCell ref="G24:G25"/>
    <mergeCell ref="G34:G35"/>
    <mergeCell ref="B28:B29"/>
    <mergeCell ref="C28:C29"/>
    <mergeCell ref="D28:D29"/>
    <mergeCell ref="E28:E29"/>
    <mergeCell ref="F28:F29"/>
    <mergeCell ref="G28:G29"/>
    <mergeCell ref="B34:B35"/>
    <mergeCell ref="C34:C35"/>
    <mergeCell ref="D34:D35"/>
    <mergeCell ref="E34:E35"/>
    <mergeCell ref="F34:F35"/>
    <mergeCell ref="A59:A60"/>
    <mergeCell ref="B59:C59"/>
    <mergeCell ref="B62:B64"/>
    <mergeCell ref="C62:C64"/>
    <mergeCell ref="D62:D64"/>
    <mergeCell ref="A86:A87"/>
    <mergeCell ref="B86:C86"/>
    <mergeCell ref="B66:B67"/>
    <mergeCell ref="C66:C67"/>
    <mergeCell ref="D66:D67"/>
    <mergeCell ref="B71:B72"/>
    <mergeCell ref="C71:C72"/>
    <mergeCell ref="D71:D72"/>
    <mergeCell ref="B73:B74"/>
    <mergeCell ref="C73:C74"/>
    <mergeCell ref="D73:D74"/>
    <mergeCell ref="A80:D80"/>
    <mergeCell ref="A81:D81"/>
    <mergeCell ref="B89:B91"/>
    <mergeCell ref="C89:C91"/>
    <mergeCell ref="D89:D91"/>
    <mergeCell ref="B93:B94"/>
    <mergeCell ref="C93:C94"/>
    <mergeCell ref="D93:D94"/>
    <mergeCell ref="B98:B99"/>
    <mergeCell ref="C98:C99"/>
    <mergeCell ref="D98:D99"/>
    <mergeCell ref="B100:B101"/>
    <mergeCell ref="C100:C101"/>
    <mergeCell ref="D100:D101"/>
    <mergeCell ref="A107:D107"/>
    <mergeCell ref="A108:D108"/>
    <mergeCell ref="A112:A113"/>
    <mergeCell ref="B112:C112"/>
    <mergeCell ref="B115:B117"/>
    <mergeCell ref="C115:C117"/>
    <mergeCell ref="D115:D117"/>
    <mergeCell ref="B119:B120"/>
    <mergeCell ref="C119:C120"/>
    <mergeCell ref="D119:D120"/>
    <mergeCell ref="B124:B125"/>
    <mergeCell ref="C124:C125"/>
    <mergeCell ref="D124:D125"/>
    <mergeCell ref="B126:B127"/>
    <mergeCell ref="C126:C127"/>
    <mergeCell ref="D126:D127"/>
    <mergeCell ref="A133:D133"/>
    <mergeCell ref="A134:D134"/>
  </mergeCells>
  <hyperlinks>
    <hyperlink ref="C12" location="_ftn1" display="_ftn1"/>
    <hyperlink ref="C40" location="_ftn2" display="_ftn2"/>
    <hyperlink ref="A46" location="_ftnref1" display="_ftnref1"/>
    <hyperlink ref="A47" location="_ftnref2" display="_ftnref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view="pageBreakPreview" zoomScale="90" zoomScaleNormal="100" zoomScaleSheetLayoutView="90" workbookViewId="0">
      <selection activeCell="P5" sqref="P5"/>
    </sheetView>
  </sheetViews>
  <sheetFormatPr defaultRowHeight="15" x14ac:dyDescent="0.25"/>
  <cols>
    <col min="1" max="1" width="28.5703125" style="5" customWidth="1"/>
    <col min="2" max="2" width="36.7109375" style="5" customWidth="1"/>
    <col min="3" max="3" width="9.140625" style="6"/>
    <col min="4" max="4" width="15.140625" style="243" customWidth="1"/>
    <col min="5" max="5" width="14.7109375" style="5" customWidth="1"/>
    <col min="6" max="7" width="13.5703125" style="5" bestFit="1" customWidth="1"/>
    <col min="8" max="9" width="14.28515625" style="5" bestFit="1" customWidth="1"/>
    <col min="10" max="10" width="9.140625" style="5"/>
    <col min="11" max="11" width="9.140625" style="5" customWidth="1"/>
    <col min="12" max="12" width="9.140625" style="208" hidden="1" customWidth="1"/>
    <col min="13" max="13" width="15.28515625" style="5" customWidth="1"/>
    <col min="14" max="14" width="9.140625" style="5" customWidth="1"/>
    <col min="15" max="15" width="10" style="7" bestFit="1" customWidth="1"/>
    <col min="16" max="16384" width="9.140625" style="5"/>
  </cols>
  <sheetData>
    <row r="1" spans="1:16" x14ac:dyDescent="0.25">
      <c r="M1" s="59"/>
    </row>
    <row r="2" spans="1:16" ht="101.25" customHeight="1" x14ac:dyDescent="0.25">
      <c r="J2" s="324" t="s">
        <v>56</v>
      </c>
      <c r="K2" s="325"/>
      <c r="L2" s="325"/>
      <c r="M2" s="325"/>
      <c r="N2" s="325"/>
    </row>
    <row r="3" spans="1:16" ht="16.5" customHeight="1" x14ac:dyDescent="0.25">
      <c r="J3" s="8"/>
      <c r="K3" s="9"/>
      <c r="L3" s="209"/>
      <c r="M3" s="9"/>
      <c r="N3" s="9"/>
    </row>
    <row r="4" spans="1:16" ht="96.75" customHeight="1" x14ac:dyDescent="0.25">
      <c r="A4" s="324" t="s">
        <v>473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</row>
    <row r="5" spans="1:16" ht="16.5" customHeight="1" x14ac:dyDescent="0.25">
      <c r="J5" s="326" t="s">
        <v>57</v>
      </c>
      <c r="K5" s="326"/>
      <c r="L5" s="326"/>
      <c r="M5" s="326"/>
      <c r="N5" s="326"/>
    </row>
    <row r="6" spans="1:16" ht="14.25" customHeight="1" x14ac:dyDescent="0.25">
      <c r="J6" s="10"/>
      <c r="K6" s="10"/>
      <c r="L6" s="210"/>
      <c r="M6" s="10"/>
      <c r="N6" s="10"/>
    </row>
    <row r="7" spans="1:16" ht="86.25" customHeight="1" x14ac:dyDescent="0.25">
      <c r="A7" s="324" t="s">
        <v>306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</row>
    <row r="8" spans="1:16" ht="16.5" customHeight="1" x14ac:dyDescent="0.25">
      <c r="J8" s="10"/>
      <c r="K8" s="10"/>
      <c r="L8" s="210"/>
      <c r="M8" s="10"/>
      <c r="N8" s="10"/>
    </row>
    <row r="10" spans="1:16" ht="35.25" customHeight="1" x14ac:dyDescent="0.25">
      <c r="A10" s="271" t="s">
        <v>0</v>
      </c>
      <c r="B10" s="271" t="s">
        <v>1</v>
      </c>
      <c r="C10" s="271" t="s">
        <v>2</v>
      </c>
      <c r="D10" s="310" t="s">
        <v>3</v>
      </c>
      <c r="E10" s="271" t="s">
        <v>4</v>
      </c>
      <c r="F10" s="271"/>
      <c r="G10" s="271"/>
      <c r="H10" s="271"/>
      <c r="I10" s="271"/>
      <c r="J10" s="271"/>
      <c r="K10" s="271"/>
      <c r="L10" s="211"/>
      <c r="M10" s="271" t="s">
        <v>5</v>
      </c>
      <c r="N10" s="271"/>
      <c r="O10" s="4"/>
    </row>
    <row r="11" spans="1:16" ht="48.75" customHeight="1" x14ac:dyDescent="0.25">
      <c r="A11" s="271"/>
      <c r="B11" s="271"/>
      <c r="C11" s="271"/>
      <c r="D11" s="310"/>
      <c r="E11" s="271" t="s">
        <v>6</v>
      </c>
      <c r="F11" s="271" t="s">
        <v>7</v>
      </c>
      <c r="G11" s="271"/>
      <c r="H11" s="271"/>
      <c r="I11" s="271"/>
      <c r="J11" s="271" t="s">
        <v>8</v>
      </c>
      <c r="K11" s="271" t="s">
        <v>9</v>
      </c>
      <c r="L11" s="327" t="s">
        <v>446</v>
      </c>
      <c r="M11" s="273"/>
      <c r="N11" s="273"/>
      <c r="O11" s="3"/>
    </row>
    <row r="12" spans="1:16" ht="15.75" x14ac:dyDescent="0.25">
      <c r="A12" s="271"/>
      <c r="B12" s="271"/>
      <c r="C12" s="271"/>
      <c r="D12" s="310"/>
      <c r="E12" s="271"/>
      <c r="F12" s="2" t="s">
        <v>10</v>
      </c>
      <c r="G12" s="2" t="s">
        <v>11</v>
      </c>
      <c r="H12" s="2" t="s">
        <v>12</v>
      </c>
      <c r="I12" s="2" t="s">
        <v>13</v>
      </c>
      <c r="J12" s="271"/>
      <c r="K12" s="271"/>
      <c r="L12" s="328"/>
      <c r="M12" s="273"/>
      <c r="N12" s="273"/>
      <c r="O12" s="3"/>
    </row>
    <row r="13" spans="1:16" ht="15.75" x14ac:dyDescent="0.25">
      <c r="A13" s="2">
        <v>1</v>
      </c>
      <c r="B13" s="2">
        <v>2</v>
      </c>
      <c r="C13" s="2">
        <v>3</v>
      </c>
      <c r="D13" s="244">
        <v>4</v>
      </c>
      <c r="E13" s="2">
        <v>5</v>
      </c>
      <c r="F13" s="2">
        <v>6</v>
      </c>
      <c r="G13" s="2">
        <v>7</v>
      </c>
      <c r="H13" s="2">
        <v>8</v>
      </c>
      <c r="I13" s="2">
        <v>9</v>
      </c>
      <c r="J13" s="2">
        <v>10</v>
      </c>
      <c r="K13" s="2">
        <v>11</v>
      </c>
      <c r="L13" s="329"/>
      <c r="M13" s="271">
        <v>12</v>
      </c>
      <c r="N13" s="271"/>
      <c r="O13" s="3"/>
    </row>
    <row r="14" spans="1:16" ht="64.5" customHeight="1" x14ac:dyDescent="0.25">
      <c r="A14" s="273" t="s">
        <v>14</v>
      </c>
      <c r="B14" s="273" t="s">
        <v>15</v>
      </c>
      <c r="C14" s="271" t="s">
        <v>16</v>
      </c>
      <c r="D14" s="308">
        <v>0.1</v>
      </c>
      <c r="E14" s="308">
        <v>225.2</v>
      </c>
      <c r="F14" s="320">
        <v>28.9</v>
      </c>
      <c r="G14" s="320">
        <v>76.099999999999994</v>
      </c>
      <c r="H14" s="320">
        <v>138.1</v>
      </c>
      <c r="I14" s="320">
        <v>225.2</v>
      </c>
      <c r="J14" s="308">
        <v>241.4</v>
      </c>
      <c r="K14" s="308">
        <v>258.8</v>
      </c>
      <c r="L14" s="212">
        <v>263.3</v>
      </c>
      <c r="M14" s="273" t="s">
        <v>17</v>
      </c>
      <c r="N14" s="273"/>
      <c r="O14" s="319">
        <f>E16/E14</f>
        <v>0.86989342806394321</v>
      </c>
      <c r="P14" s="156"/>
    </row>
    <row r="15" spans="1:16" ht="0.75" customHeight="1" x14ac:dyDescent="0.25">
      <c r="A15" s="273"/>
      <c r="B15" s="273"/>
      <c r="C15" s="271"/>
      <c r="D15" s="308"/>
      <c r="E15" s="308"/>
      <c r="F15" s="321"/>
      <c r="G15" s="321"/>
      <c r="H15" s="321"/>
      <c r="I15" s="321"/>
      <c r="J15" s="308"/>
      <c r="K15" s="308"/>
      <c r="L15" s="212"/>
      <c r="M15" s="273"/>
      <c r="N15" s="273"/>
      <c r="O15" s="319"/>
      <c r="P15" s="156"/>
    </row>
    <row r="16" spans="1:16" ht="80.25" customHeight="1" x14ac:dyDescent="0.25">
      <c r="A16" s="273"/>
      <c r="B16" s="1" t="s">
        <v>18</v>
      </c>
      <c r="C16" s="2" t="s">
        <v>16</v>
      </c>
      <c r="D16" s="241">
        <v>0.1</v>
      </c>
      <c r="E16" s="205">
        <v>195.9</v>
      </c>
      <c r="F16" s="157">
        <f>F14*O16</f>
        <v>25.139920071047957</v>
      </c>
      <c r="G16" s="157">
        <f>G14*O16</f>
        <v>66.198889875666069</v>
      </c>
      <c r="H16" s="157">
        <f>H14*O16</f>
        <v>120.13228241563056</v>
      </c>
      <c r="I16" s="157">
        <f>I14*O16</f>
        <v>195.9</v>
      </c>
      <c r="J16" s="205">
        <v>210</v>
      </c>
      <c r="K16" s="205">
        <v>225.2</v>
      </c>
      <c r="L16" s="213">
        <v>235.5</v>
      </c>
      <c r="M16" s="273" t="s">
        <v>17</v>
      </c>
      <c r="N16" s="273"/>
      <c r="O16" s="155">
        <f>E16/E14</f>
        <v>0.86989342806394321</v>
      </c>
      <c r="P16" s="156">
        <f>F16/F14</f>
        <v>0.86989342806394321</v>
      </c>
    </row>
    <row r="17" spans="1:15" ht="138" customHeight="1" x14ac:dyDescent="0.25">
      <c r="A17" s="1" t="s">
        <v>19</v>
      </c>
      <c r="B17" s="1" t="s">
        <v>20</v>
      </c>
      <c r="C17" s="2" t="s">
        <v>21</v>
      </c>
      <c r="D17" s="244">
        <v>0.09</v>
      </c>
      <c r="E17" s="206">
        <v>16</v>
      </c>
      <c r="F17" s="206" t="s">
        <v>22</v>
      </c>
      <c r="G17" s="206" t="s">
        <v>22</v>
      </c>
      <c r="H17" s="206" t="s">
        <v>22</v>
      </c>
      <c r="I17" s="206" t="s">
        <v>22</v>
      </c>
      <c r="J17" s="206">
        <v>14</v>
      </c>
      <c r="K17" s="206">
        <v>12</v>
      </c>
      <c r="L17" s="212">
        <v>10</v>
      </c>
      <c r="M17" s="273" t="s">
        <v>23</v>
      </c>
      <c r="N17" s="273"/>
      <c r="O17" s="3"/>
    </row>
    <row r="18" spans="1:15" ht="120.75" customHeight="1" x14ac:dyDescent="0.25">
      <c r="A18" s="322" t="s">
        <v>24</v>
      </c>
      <c r="B18" s="1" t="s">
        <v>25</v>
      </c>
      <c r="C18" s="2" t="s">
        <v>26</v>
      </c>
      <c r="D18" s="244">
        <v>0.05</v>
      </c>
      <c r="E18" s="206">
        <v>4</v>
      </c>
      <c r="F18" s="206">
        <v>0</v>
      </c>
      <c r="G18" s="206">
        <v>1</v>
      </c>
      <c r="H18" s="206">
        <v>2</v>
      </c>
      <c r="I18" s="206">
        <v>4</v>
      </c>
      <c r="J18" s="206">
        <v>4</v>
      </c>
      <c r="K18" s="206">
        <v>4</v>
      </c>
      <c r="L18" s="212">
        <v>4</v>
      </c>
      <c r="M18" s="273" t="s">
        <v>17</v>
      </c>
      <c r="N18" s="273"/>
      <c r="O18" s="3"/>
    </row>
    <row r="19" spans="1:15" ht="81.75" customHeight="1" x14ac:dyDescent="0.25">
      <c r="A19" s="323"/>
      <c r="B19" s="1" t="s">
        <v>27</v>
      </c>
      <c r="C19" s="2" t="s">
        <v>16</v>
      </c>
      <c r="D19" s="244">
        <v>0.06</v>
      </c>
      <c r="E19" s="206">
        <v>4</v>
      </c>
      <c r="F19" s="206">
        <v>0</v>
      </c>
      <c r="G19" s="206">
        <v>1</v>
      </c>
      <c r="H19" s="206">
        <v>2</v>
      </c>
      <c r="I19" s="206">
        <v>4</v>
      </c>
      <c r="J19" s="206">
        <v>4</v>
      </c>
      <c r="K19" s="206">
        <v>4</v>
      </c>
      <c r="L19" s="212">
        <v>4</v>
      </c>
      <c r="M19" s="273" t="s">
        <v>17</v>
      </c>
      <c r="N19" s="273"/>
      <c r="O19" s="3"/>
    </row>
    <row r="20" spans="1:15" ht="131.25" customHeight="1" x14ac:dyDescent="0.25">
      <c r="A20" s="323"/>
      <c r="B20" s="1" t="s">
        <v>28</v>
      </c>
      <c r="C20" s="2" t="s">
        <v>26</v>
      </c>
      <c r="D20" s="244">
        <v>0.02</v>
      </c>
      <c r="E20" s="206">
        <v>11</v>
      </c>
      <c r="F20" s="206">
        <v>0</v>
      </c>
      <c r="G20" s="206">
        <v>0</v>
      </c>
      <c r="H20" s="206">
        <v>0</v>
      </c>
      <c r="I20" s="206">
        <v>11</v>
      </c>
      <c r="J20" s="206">
        <v>11</v>
      </c>
      <c r="K20" s="206">
        <v>11</v>
      </c>
      <c r="L20" s="212">
        <v>11</v>
      </c>
      <c r="M20" s="273" t="s">
        <v>17</v>
      </c>
      <c r="N20" s="273"/>
      <c r="O20" s="3"/>
    </row>
    <row r="21" spans="1:15" ht="156.75" customHeight="1" x14ac:dyDescent="0.25">
      <c r="A21" s="323"/>
      <c r="B21" s="1" t="s">
        <v>29</v>
      </c>
      <c r="C21" s="2" t="s">
        <v>30</v>
      </c>
      <c r="D21" s="244">
        <v>0.04</v>
      </c>
      <c r="E21" s="206">
        <v>1</v>
      </c>
      <c r="F21" s="206" t="s">
        <v>22</v>
      </c>
      <c r="G21" s="206" t="s">
        <v>22</v>
      </c>
      <c r="H21" s="206" t="s">
        <v>22</v>
      </c>
      <c r="I21" s="206" t="s">
        <v>22</v>
      </c>
      <c r="J21" s="206">
        <v>1</v>
      </c>
      <c r="K21" s="206">
        <v>1</v>
      </c>
      <c r="L21" s="212">
        <v>1</v>
      </c>
      <c r="M21" s="273" t="s">
        <v>23</v>
      </c>
      <c r="N21" s="273"/>
      <c r="O21" s="3"/>
    </row>
    <row r="22" spans="1:15" ht="156" customHeight="1" x14ac:dyDescent="0.25">
      <c r="A22" s="323"/>
      <c r="B22" s="1" t="s">
        <v>31</v>
      </c>
      <c r="C22" s="2" t="s">
        <v>30</v>
      </c>
      <c r="D22" s="244">
        <v>0.03</v>
      </c>
      <c r="E22" s="206">
        <v>0.1</v>
      </c>
      <c r="F22" s="206" t="s">
        <v>22</v>
      </c>
      <c r="G22" s="206" t="s">
        <v>22</v>
      </c>
      <c r="H22" s="206" t="s">
        <v>22</v>
      </c>
      <c r="I22" s="206" t="s">
        <v>22</v>
      </c>
      <c r="J22" s="206">
        <v>0.1</v>
      </c>
      <c r="K22" s="206">
        <v>0.1</v>
      </c>
      <c r="L22" s="212">
        <v>0.1</v>
      </c>
      <c r="M22" s="273" t="s">
        <v>23</v>
      </c>
      <c r="N22" s="273"/>
      <c r="O22" s="3"/>
    </row>
    <row r="23" spans="1:15" ht="90.75" customHeight="1" x14ac:dyDescent="0.25">
      <c r="A23" s="1"/>
      <c r="B23" s="1" t="s">
        <v>32</v>
      </c>
      <c r="C23" s="2" t="s">
        <v>33</v>
      </c>
      <c r="D23" s="244">
        <v>0.03</v>
      </c>
      <c r="E23" s="206">
        <v>0.5</v>
      </c>
      <c r="F23" s="206">
        <v>0.1</v>
      </c>
      <c r="G23" s="206">
        <v>0.2</v>
      </c>
      <c r="H23" s="206">
        <v>0.3</v>
      </c>
      <c r="I23" s="206">
        <v>0.5</v>
      </c>
      <c r="J23" s="206">
        <v>0.5</v>
      </c>
      <c r="K23" s="206">
        <v>0.5</v>
      </c>
      <c r="L23" s="212">
        <v>0.5</v>
      </c>
      <c r="M23" s="273" t="s">
        <v>17</v>
      </c>
      <c r="N23" s="273"/>
      <c r="O23" s="3"/>
    </row>
    <row r="24" spans="1:15" ht="129" customHeight="1" x14ac:dyDescent="0.25">
      <c r="A24" s="273" t="s">
        <v>34</v>
      </c>
      <c r="B24" s="1" t="s">
        <v>35</v>
      </c>
      <c r="C24" s="2" t="s">
        <v>21</v>
      </c>
      <c r="D24" s="244">
        <v>0.06</v>
      </c>
      <c r="E24" s="206">
        <v>4</v>
      </c>
      <c r="F24" s="206" t="s">
        <v>22</v>
      </c>
      <c r="G24" s="206" t="s">
        <v>22</v>
      </c>
      <c r="H24" s="206" t="s">
        <v>22</v>
      </c>
      <c r="I24" s="206" t="s">
        <v>22</v>
      </c>
      <c r="J24" s="206">
        <v>4</v>
      </c>
      <c r="K24" s="206">
        <v>4</v>
      </c>
      <c r="L24" s="212">
        <v>4</v>
      </c>
      <c r="M24" s="273" t="s">
        <v>23</v>
      </c>
      <c r="N24" s="273"/>
      <c r="O24" s="3"/>
    </row>
    <row r="25" spans="1:15" ht="116.25" customHeight="1" x14ac:dyDescent="0.25">
      <c r="A25" s="273"/>
      <c r="B25" s="177" t="s">
        <v>36</v>
      </c>
      <c r="C25" s="176" t="s">
        <v>26</v>
      </c>
      <c r="D25" s="244">
        <v>0.06</v>
      </c>
      <c r="E25" s="207">
        <v>68</v>
      </c>
      <c r="F25" s="207">
        <v>62</v>
      </c>
      <c r="G25" s="207">
        <v>64</v>
      </c>
      <c r="H25" s="207">
        <v>66</v>
      </c>
      <c r="I25" s="207">
        <v>68</v>
      </c>
      <c r="J25" s="207">
        <v>70</v>
      </c>
      <c r="K25" s="207">
        <v>72</v>
      </c>
      <c r="L25" s="212">
        <v>75</v>
      </c>
      <c r="M25" s="307" t="s">
        <v>17</v>
      </c>
      <c r="N25" s="307"/>
      <c r="O25" s="3"/>
    </row>
    <row r="26" spans="1:15" ht="76.5" customHeight="1" x14ac:dyDescent="0.25">
      <c r="A26" s="314" t="s">
        <v>37</v>
      </c>
      <c r="B26" s="11" t="s">
        <v>38</v>
      </c>
      <c r="C26" s="315" t="s">
        <v>26</v>
      </c>
      <c r="D26" s="310">
        <v>7.0000000000000007E-2</v>
      </c>
      <c r="E26" s="309">
        <v>31</v>
      </c>
      <c r="F26" s="308">
        <v>28</v>
      </c>
      <c r="G26" s="308">
        <v>28</v>
      </c>
      <c r="H26" s="308">
        <v>29</v>
      </c>
      <c r="I26" s="308">
        <v>31</v>
      </c>
      <c r="J26" s="309">
        <v>33</v>
      </c>
      <c r="K26" s="309">
        <v>35</v>
      </c>
      <c r="L26" s="317">
        <v>37</v>
      </c>
      <c r="M26" s="273" t="s">
        <v>17</v>
      </c>
      <c r="N26" s="273"/>
      <c r="O26" s="316"/>
    </row>
    <row r="27" spans="1:15" ht="15.75" x14ac:dyDescent="0.25">
      <c r="A27" s="314"/>
      <c r="B27" s="13" t="s">
        <v>39</v>
      </c>
      <c r="C27" s="315"/>
      <c r="D27" s="310"/>
      <c r="E27" s="309"/>
      <c r="F27" s="308"/>
      <c r="G27" s="308"/>
      <c r="H27" s="308"/>
      <c r="I27" s="308"/>
      <c r="J27" s="309"/>
      <c r="K27" s="309"/>
      <c r="L27" s="318"/>
      <c r="M27" s="273"/>
      <c r="N27" s="273"/>
      <c r="O27" s="316"/>
    </row>
    <row r="28" spans="1:15" ht="27.75" customHeight="1" x14ac:dyDescent="0.25">
      <c r="A28" s="273"/>
      <c r="B28" s="12" t="s">
        <v>40</v>
      </c>
      <c r="C28" s="2" t="s">
        <v>26</v>
      </c>
      <c r="D28" s="244" t="s">
        <v>22</v>
      </c>
      <c r="E28" s="206">
        <v>21</v>
      </c>
      <c r="F28" s="207">
        <v>20</v>
      </c>
      <c r="G28" s="207">
        <v>20</v>
      </c>
      <c r="H28" s="207">
        <v>20</v>
      </c>
      <c r="I28" s="207">
        <v>21</v>
      </c>
      <c r="J28" s="206">
        <v>23</v>
      </c>
      <c r="K28" s="206">
        <v>25</v>
      </c>
      <c r="L28" s="212">
        <v>27</v>
      </c>
      <c r="M28" s="273"/>
      <c r="N28" s="273"/>
      <c r="O28" s="3"/>
    </row>
    <row r="29" spans="1:15" ht="41.25" customHeight="1" x14ac:dyDescent="0.25">
      <c r="A29" s="273"/>
      <c r="B29" s="1" t="s">
        <v>41</v>
      </c>
      <c r="C29" s="2" t="s">
        <v>26</v>
      </c>
      <c r="D29" s="244" t="s">
        <v>22</v>
      </c>
      <c r="E29" s="206">
        <v>10</v>
      </c>
      <c r="F29" s="207">
        <v>8</v>
      </c>
      <c r="G29" s="207">
        <v>8</v>
      </c>
      <c r="H29" s="207">
        <v>9</v>
      </c>
      <c r="I29" s="207">
        <v>10</v>
      </c>
      <c r="J29" s="206">
        <v>10</v>
      </c>
      <c r="K29" s="206">
        <v>10</v>
      </c>
      <c r="L29" s="212">
        <v>10</v>
      </c>
      <c r="M29" s="273"/>
      <c r="N29" s="273"/>
      <c r="O29" s="3"/>
    </row>
    <row r="30" spans="1:15" ht="97.5" customHeight="1" x14ac:dyDescent="0.25">
      <c r="A30" s="273"/>
      <c r="B30" s="11" t="s">
        <v>42</v>
      </c>
      <c r="C30" s="271" t="s">
        <v>43</v>
      </c>
      <c r="D30" s="310">
        <v>7.0000000000000007E-2</v>
      </c>
      <c r="E30" s="309">
        <v>750</v>
      </c>
      <c r="F30" s="308">
        <v>187</v>
      </c>
      <c r="G30" s="308">
        <v>374</v>
      </c>
      <c r="H30" s="308">
        <v>561</v>
      </c>
      <c r="I30" s="308">
        <v>750</v>
      </c>
      <c r="J30" s="309">
        <v>795</v>
      </c>
      <c r="K30" s="309">
        <v>840</v>
      </c>
      <c r="L30" s="317">
        <v>910</v>
      </c>
      <c r="M30" s="273" t="s">
        <v>17</v>
      </c>
      <c r="N30" s="273"/>
      <c r="O30" s="316"/>
    </row>
    <row r="31" spans="1:15" ht="15.75" x14ac:dyDescent="0.25">
      <c r="A31" s="314"/>
      <c r="B31" s="13" t="s">
        <v>39</v>
      </c>
      <c r="C31" s="315"/>
      <c r="D31" s="310"/>
      <c r="E31" s="309"/>
      <c r="F31" s="308"/>
      <c r="G31" s="308"/>
      <c r="H31" s="308"/>
      <c r="I31" s="308"/>
      <c r="J31" s="309"/>
      <c r="K31" s="309"/>
      <c r="L31" s="318"/>
      <c r="M31" s="273"/>
      <c r="N31" s="273"/>
      <c r="O31" s="316"/>
    </row>
    <row r="32" spans="1:15" ht="30.75" customHeight="1" x14ac:dyDescent="0.25">
      <c r="A32" s="273"/>
      <c r="B32" s="12" t="s">
        <v>44</v>
      </c>
      <c r="C32" s="2" t="s">
        <v>43</v>
      </c>
      <c r="D32" s="244" t="s">
        <v>22</v>
      </c>
      <c r="E32" s="206">
        <v>200</v>
      </c>
      <c r="F32" s="207">
        <v>50</v>
      </c>
      <c r="G32" s="207">
        <v>100</v>
      </c>
      <c r="H32" s="207">
        <v>150</v>
      </c>
      <c r="I32" s="207">
        <v>200</v>
      </c>
      <c r="J32" s="206">
        <v>225</v>
      </c>
      <c r="K32" s="206">
        <v>250</v>
      </c>
      <c r="L32" s="212">
        <v>300</v>
      </c>
      <c r="M32" s="273"/>
      <c r="N32" s="273"/>
      <c r="O32" s="3"/>
    </row>
    <row r="33" spans="1:15" ht="28.5" customHeight="1" x14ac:dyDescent="0.25">
      <c r="A33" s="273"/>
      <c r="B33" s="1" t="s">
        <v>45</v>
      </c>
      <c r="C33" s="2" t="s">
        <v>43</v>
      </c>
      <c r="D33" s="244" t="s">
        <v>22</v>
      </c>
      <c r="E33" s="206">
        <v>550</v>
      </c>
      <c r="F33" s="207">
        <v>137</v>
      </c>
      <c r="G33" s="207">
        <v>274</v>
      </c>
      <c r="H33" s="207">
        <v>411</v>
      </c>
      <c r="I33" s="207">
        <v>550</v>
      </c>
      <c r="J33" s="206">
        <v>570</v>
      </c>
      <c r="K33" s="206">
        <v>590</v>
      </c>
      <c r="L33" s="212">
        <v>610</v>
      </c>
      <c r="M33" s="273"/>
      <c r="N33" s="273"/>
      <c r="O33" s="3"/>
    </row>
    <row r="34" spans="1:15" ht="73.5" customHeight="1" x14ac:dyDescent="0.25">
      <c r="A34" s="273" t="s">
        <v>46</v>
      </c>
      <c r="B34" s="1" t="s">
        <v>47</v>
      </c>
      <c r="C34" s="2" t="s">
        <v>26</v>
      </c>
      <c r="D34" s="244">
        <v>0.02</v>
      </c>
      <c r="E34" s="206">
        <v>5</v>
      </c>
      <c r="F34" s="206">
        <v>4</v>
      </c>
      <c r="G34" s="206">
        <v>4</v>
      </c>
      <c r="H34" s="206">
        <v>4</v>
      </c>
      <c r="I34" s="206">
        <v>5</v>
      </c>
      <c r="J34" s="206">
        <v>6</v>
      </c>
      <c r="K34" s="206">
        <v>6</v>
      </c>
      <c r="L34" s="212">
        <v>7</v>
      </c>
      <c r="M34" s="273" t="s">
        <v>17</v>
      </c>
      <c r="N34" s="273"/>
      <c r="O34" s="3"/>
    </row>
    <row r="35" spans="1:15" ht="132" customHeight="1" x14ac:dyDescent="0.25">
      <c r="A35" s="273"/>
      <c r="B35" s="1" t="s">
        <v>48</v>
      </c>
      <c r="C35" s="2" t="s">
        <v>49</v>
      </c>
      <c r="D35" s="244">
        <v>0.02</v>
      </c>
      <c r="E35" s="206">
        <v>5</v>
      </c>
      <c r="F35" s="206" t="s">
        <v>22</v>
      </c>
      <c r="G35" s="206" t="s">
        <v>22</v>
      </c>
      <c r="H35" s="206" t="s">
        <v>22</v>
      </c>
      <c r="I35" s="206" t="s">
        <v>22</v>
      </c>
      <c r="J35" s="206">
        <v>5</v>
      </c>
      <c r="K35" s="206">
        <v>5</v>
      </c>
      <c r="L35" s="212">
        <v>5</v>
      </c>
      <c r="M35" s="273" t="s">
        <v>50</v>
      </c>
      <c r="N35" s="273"/>
      <c r="O35" s="3"/>
    </row>
    <row r="36" spans="1:15" ht="130.5" customHeight="1" x14ac:dyDescent="0.25">
      <c r="A36" s="311" t="s">
        <v>51</v>
      </c>
      <c r="B36" s="1" t="s">
        <v>52</v>
      </c>
      <c r="C36" s="2" t="s">
        <v>26</v>
      </c>
      <c r="D36" s="244">
        <v>0.05</v>
      </c>
      <c r="E36" s="206">
        <v>13</v>
      </c>
      <c r="F36" s="206" t="s">
        <v>22</v>
      </c>
      <c r="G36" s="206" t="s">
        <v>22</v>
      </c>
      <c r="H36" s="206" t="s">
        <v>22</v>
      </c>
      <c r="I36" s="206" t="s">
        <v>22</v>
      </c>
      <c r="J36" s="225">
        <v>20</v>
      </c>
      <c r="K36" s="206">
        <v>28</v>
      </c>
      <c r="L36" s="212">
        <v>35</v>
      </c>
      <c r="M36" s="273" t="s">
        <v>50</v>
      </c>
      <c r="N36" s="273"/>
      <c r="O36" s="3"/>
    </row>
    <row r="37" spans="1:15" ht="137.25" customHeight="1" x14ac:dyDescent="0.25">
      <c r="A37" s="312"/>
      <c r="B37" s="1" t="s">
        <v>53</v>
      </c>
      <c r="C37" s="2" t="s">
        <v>49</v>
      </c>
      <c r="D37" s="244">
        <v>0.05</v>
      </c>
      <c r="E37" s="206">
        <v>100</v>
      </c>
      <c r="F37" s="206">
        <v>100</v>
      </c>
      <c r="G37" s="206">
        <v>100</v>
      </c>
      <c r="H37" s="206">
        <v>100</v>
      </c>
      <c r="I37" s="206">
        <v>100</v>
      </c>
      <c r="J37" s="206">
        <v>100</v>
      </c>
      <c r="K37" s="206">
        <v>100</v>
      </c>
      <c r="L37" s="212">
        <v>100</v>
      </c>
      <c r="M37" s="273" t="s">
        <v>17</v>
      </c>
      <c r="N37" s="273"/>
      <c r="O37" s="3"/>
    </row>
    <row r="38" spans="1:15" ht="111" customHeight="1" x14ac:dyDescent="0.25">
      <c r="A38" s="313"/>
      <c r="B38" s="1" t="s">
        <v>58</v>
      </c>
      <c r="C38" s="91" t="s">
        <v>26</v>
      </c>
      <c r="D38" s="244">
        <v>0.06</v>
      </c>
      <c r="E38" s="207">
        <v>1</v>
      </c>
      <c r="F38" s="207">
        <v>0</v>
      </c>
      <c r="G38" s="207">
        <v>0</v>
      </c>
      <c r="H38" s="207">
        <v>0</v>
      </c>
      <c r="I38" s="207">
        <v>1</v>
      </c>
      <c r="J38" s="207">
        <v>0</v>
      </c>
      <c r="K38" s="207">
        <v>0</v>
      </c>
      <c r="L38" s="212">
        <v>0</v>
      </c>
      <c r="M38" s="307" t="s">
        <v>379</v>
      </c>
      <c r="N38" s="307"/>
      <c r="O38" s="3"/>
    </row>
    <row r="39" spans="1:15" ht="79.5" customHeight="1" x14ac:dyDescent="0.25">
      <c r="A39" s="1" t="s">
        <v>54</v>
      </c>
      <c r="B39" s="1" t="s">
        <v>55</v>
      </c>
      <c r="C39" s="2" t="s">
        <v>26</v>
      </c>
      <c r="D39" s="244">
        <v>0.02</v>
      </c>
      <c r="E39" s="206">
        <v>20500</v>
      </c>
      <c r="F39" s="207">
        <v>4824</v>
      </c>
      <c r="G39" s="207">
        <v>9808</v>
      </c>
      <c r="H39" s="207">
        <v>15033</v>
      </c>
      <c r="I39" s="207">
        <v>20500</v>
      </c>
      <c r="J39" s="206">
        <v>21000</v>
      </c>
      <c r="K39" s="206">
        <v>21500</v>
      </c>
      <c r="L39" s="212">
        <v>22000</v>
      </c>
      <c r="M39" s="273" t="s">
        <v>17</v>
      </c>
      <c r="N39" s="273"/>
      <c r="O39" s="3"/>
    </row>
    <row r="40" spans="1:15" x14ac:dyDescent="0.25">
      <c r="D40" s="245">
        <f>D14+D16+D17+D18+D19+D20+D21+D22+D23+D24+D25+D26+D30+D34+D35+D36+D37+D38+D39</f>
        <v>1.0000000000000004</v>
      </c>
    </row>
  </sheetData>
  <mergeCells count="79">
    <mergeCell ref="J11:J12"/>
    <mergeCell ref="K11:K12"/>
    <mergeCell ref="J2:N2"/>
    <mergeCell ref="A4:N4"/>
    <mergeCell ref="J5:N5"/>
    <mergeCell ref="A7:N7"/>
    <mergeCell ref="M11:N12"/>
    <mergeCell ref="A10:A12"/>
    <mergeCell ref="B10:B12"/>
    <mergeCell ref="C10:C12"/>
    <mergeCell ref="D10:D12"/>
    <mergeCell ref="E11:E12"/>
    <mergeCell ref="F11:I11"/>
    <mergeCell ref="L11:L13"/>
    <mergeCell ref="M21:N21"/>
    <mergeCell ref="I14:I15"/>
    <mergeCell ref="M13:N13"/>
    <mergeCell ref="A14:A16"/>
    <mergeCell ref="B14:B15"/>
    <mergeCell ref="C14:C15"/>
    <mergeCell ref="D14:D15"/>
    <mergeCell ref="E14:E15"/>
    <mergeCell ref="F14:F15"/>
    <mergeCell ref="G14:G15"/>
    <mergeCell ref="H14:H15"/>
    <mergeCell ref="J14:J15"/>
    <mergeCell ref="K14:K15"/>
    <mergeCell ref="M14:N15"/>
    <mergeCell ref="A18:A22"/>
    <mergeCell ref="O14:O15"/>
    <mergeCell ref="M16:N16"/>
    <mergeCell ref="M18:N18"/>
    <mergeCell ref="M19:N19"/>
    <mergeCell ref="M20:N20"/>
    <mergeCell ref="O26:O27"/>
    <mergeCell ref="M28:N28"/>
    <mergeCell ref="M29:N29"/>
    <mergeCell ref="M26:N27"/>
    <mergeCell ref="I30:I31"/>
    <mergeCell ref="O30:O31"/>
    <mergeCell ref="L30:L31"/>
    <mergeCell ref="L26:L27"/>
    <mergeCell ref="A24:A25"/>
    <mergeCell ref="A36:A38"/>
    <mergeCell ref="A34:A35"/>
    <mergeCell ref="M34:N34"/>
    <mergeCell ref="M35:N35"/>
    <mergeCell ref="M36:N36"/>
    <mergeCell ref="M37:N37"/>
    <mergeCell ref="M30:N31"/>
    <mergeCell ref="M24:N24"/>
    <mergeCell ref="M25:N25"/>
    <mergeCell ref="A26:A33"/>
    <mergeCell ref="C26:C27"/>
    <mergeCell ref="D26:D27"/>
    <mergeCell ref="E26:E27"/>
    <mergeCell ref="F26:F27"/>
    <mergeCell ref="C30:C31"/>
    <mergeCell ref="D30:D31"/>
    <mergeCell ref="E30:E31"/>
    <mergeCell ref="F30:F31"/>
    <mergeCell ref="G30:G31"/>
    <mergeCell ref="H30:H31"/>
    <mergeCell ref="M39:N39"/>
    <mergeCell ref="E10:K10"/>
    <mergeCell ref="M10:N10"/>
    <mergeCell ref="M38:N38"/>
    <mergeCell ref="G26:G27"/>
    <mergeCell ref="H26:H27"/>
    <mergeCell ref="I26:I27"/>
    <mergeCell ref="J26:J27"/>
    <mergeCell ref="K26:K27"/>
    <mergeCell ref="M22:N22"/>
    <mergeCell ref="M23:N23"/>
    <mergeCell ref="M17:N17"/>
    <mergeCell ref="J30:J31"/>
    <mergeCell ref="K30:K31"/>
    <mergeCell ref="M32:N32"/>
    <mergeCell ref="M33:N33"/>
  </mergeCells>
  <pageMargins left="0.25" right="0.25" top="0.75" bottom="0.75" header="0.3" footer="0.3"/>
  <pageSetup scale="5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view="pageBreakPreview" topLeftCell="A61" zoomScale="70" zoomScaleNormal="100" zoomScaleSheetLayoutView="70" workbookViewId="0">
      <selection activeCell="E65" sqref="E65"/>
    </sheetView>
  </sheetViews>
  <sheetFormatPr defaultColWidth="43.5703125" defaultRowHeight="30" customHeight="1" x14ac:dyDescent="0.25"/>
  <cols>
    <col min="1" max="1" width="43.5703125" style="16"/>
    <col min="2" max="2" width="13.5703125" style="17" customWidth="1"/>
    <col min="3" max="3" width="11.28515625" style="17" customWidth="1"/>
    <col min="4" max="4" width="48.28515625" style="14" customWidth="1"/>
    <col min="5" max="5" width="47.85546875" style="14" customWidth="1"/>
    <col min="6" max="16384" width="43.5703125" style="14"/>
  </cols>
  <sheetData>
    <row r="1" spans="1:5" ht="30" customHeight="1" x14ac:dyDescent="0.25">
      <c r="E1" s="15" t="s">
        <v>117</v>
      </c>
    </row>
    <row r="2" spans="1:5" ht="12.75" customHeight="1" x14ac:dyDescent="0.25">
      <c r="E2" s="15"/>
    </row>
    <row r="3" spans="1:5" ht="102.75" customHeight="1" x14ac:dyDescent="0.25">
      <c r="A3" s="324" t="s">
        <v>305</v>
      </c>
      <c r="B3" s="325"/>
      <c r="C3" s="325"/>
      <c r="D3" s="325"/>
      <c r="E3" s="325"/>
    </row>
    <row r="5" spans="1:5" ht="30" customHeight="1" x14ac:dyDescent="0.25">
      <c r="A5" s="331" t="s">
        <v>1</v>
      </c>
      <c r="B5" s="331" t="s">
        <v>59</v>
      </c>
      <c r="C5" s="331" t="s">
        <v>135</v>
      </c>
      <c r="D5" s="271" t="s">
        <v>115</v>
      </c>
      <c r="E5" s="271" t="s">
        <v>60</v>
      </c>
    </row>
    <row r="6" spans="1:5" ht="30" customHeight="1" x14ac:dyDescent="0.25">
      <c r="A6" s="331"/>
      <c r="B6" s="331"/>
      <c r="C6" s="331"/>
      <c r="D6" s="271"/>
      <c r="E6" s="271"/>
    </row>
    <row r="7" spans="1:5" ht="25.5" customHeight="1" x14ac:dyDescent="0.25">
      <c r="A7" s="331"/>
      <c r="B7" s="331"/>
      <c r="C7" s="331"/>
      <c r="D7" s="322"/>
      <c r="E7" s="322"/>
    </row>
    <row r="8" spans="1:5" ht="82.5" customHeight="1" x14ac:dyDescent="0.25">
      <c r="A8" s="332" t="s">
        <v>61</v>
      </c>
      <c r="B8" s="331" t="s">
        <v>62</v>
      </c>
      <c r="C8" s="330" t="s">
        <v>63</v>
      </c>
      <c r="D8" s="48" t="s">
        <v>64</v>
      </c>
      <c r="E8" s="51" t="s">
        <v>66</v>
      </c>
    </row>
    <row r="9" spans="1:5" ht="154.5" customHeight="1" x14ac:dyDescent="0.25">
      <c r="A9" s="332"/>
      <c r="B9" s="331"/>
      <c r="C9" s="330"/>
      <c r="D9" s="52" t="s">
        <v>65</v>
      </c>
      <c r="E9" s="54" t="s">
        <v>426</v>
      </c>
    </row>
    <row r="10" spans="1:5" ht="90.75" customHeight="1" x14ac:dyDescent="0.25">
      <c r="A10" s="347" t="s">
        <v>116</v>
      </c>
      <c r="B10" s="331" t="s">
        <v>62</v>
      </c>
      <c r="C10" s="330" t="s">
        <v>63</v>
      </c>
      <c r="D10" s="48" t="s">
        <v>64</v>
      </c>
      <c r="E10" s="51" t="s">
        <v>66</v>
      </c>
    </row>
    <row r="11" spans="1:5" ht="137.25" customHeight="1" x14ac:dyDescent="0.25">
      <c r="A11" s="347"/>
      <c r="B11" s="331"/>
      <c r="C11" s="330"/>
      <c r="D11" s="50" t="s">
        <v>65</v>
      </c>
      <c r="E11" s="55" t="s">
        <v>67</v>
      </c>
    </row>
    <row r="12" spans="1:5" ht="85.5" customHeight="1" x14ac:dyDescent="0.25">
      <c r="A12" s="332" t="s">
        <v>68</v>
      </c>
      <c r="B12" s="331" t="s">
        <v>69</v>
      </c>
      <c r="C12" s="331" t="s">
        <v>63</v>
      </c>
      <c r="D12" s="348" t="s">
        <v>22</v>
      </c>
      <c r="E12" s="11" t="s">
        <v>70</v>
      </c>
    </row>
    <row r="13" spans="1:5" ht="39.75" customHeight="1" x14ac:dyDescent="0.25">
      <c r="A13" s="332"/>
      <c r="B13" s="331"/>
      <c r="C13" s="331"/>
      <c r="D13" s="349"/>
      <c r="E13" s="13" t="s">
        <v>71</v>
      </c>
    </row>
    <row r="14" spans="1:5" ht="86.25" customHeight="1" x14ac:dyDescent="0.25">
      <c r="A14" s="333" t="s">
        <v>118</v>
      </c>
      <c r="B14" s="331" t="s">
        <v>62</v>
      </c>
      <c r="C14" s="330" t="s">
        <v>63</v>
      </c>
      <c r="D14" s="11" t="s">
        <v>72</v>
      </c>
      <c r="E14" s="51" t="s">
        <v>307</v>
      </c>
    </row>
    <row r="15" spans="1:5" ht="87.75" customHeight="1" x14ac:dyDescent="0.25">
      <c r="A15" s="335"/>
      <c r="B15" s="331"/>
      <c r="C15" s="330"/>
      <c r="D15" s="335" t="s">
        <v>456</v>
      </c>
      <c r="E15" s="335"/>
    </row>
    <row r="16" spans="1:5" ht="10.5" customHeight="1" x14ac:dyDescent="0.25">
      <c r="A16" s="335"/>
      <c r="B16" s="331"/>
      <c r="C16" s="330"/>
      <c r="D16" s="335"/>
      <c r="E16" s="335"/>
    </row>
    <row r="17" spans="1:5" ht="6" customHeight="1" x14ac:dyDescent="0.25">
      <c r="A17" s="335"/>
      <c r="B17" s="331"/>
      <c r="C17" s="330"/>
      <c r="D17" s="335"/>
      <c r="E17" s="335"/>
    </row>
    <row r="18" spans="1:5" ht="30" hidden="1" customHeight="1" x14ac:dyDescent="0.25">
      <c r="A18" s="334"/>
      <c r="B18" s="331"/>
      <c r="C18" s="330"/>
      <c r="D18" s="335"/>
      <c r="E18" s="335"/>
    </row>
    <row r="19" spans="1:5" ht="90.75" customHeight="1" x14ac:dyDescent="0.25">
      <c r="A19" s="333" t="s">
        <v>73</v>
      </c>
      <c r="B19" s="338" t="s">
        <v>62</v>
      </c>
      <c r="C19" s="341" t="s">
        <v>63</v>
      </c>
      <c r="D19" s="48" t="s">
        <v>72</v>
      </c>
      <c r="E19" s="51" t="s">
        <v>308</v>
      </c>
    </row>
    <row r="20" spans="1:5" ht="95.25" customHeight="1" x14ac:dyDescent="0.25">
      <c r="A20" s="334"/>
      <c r="B20" s="340"/>
      <c r="C20" s="343"/>
      <c r="D20" s="52" t="s">
        <v>457</v>
      </c>
      <c r="E20" s="55"/>
    </row>
    <row r="21" spans="1:5" ht="78.75" customHeight="1" x14ac:dyDescent="0.25">
      <c r="A21" s="333" t="s">
        <v>74</v>
      </c>
      <c r="B21" s="338" t="s">
        <v>62</v>
      </c>
      <c r="C21" s="341" t="s">
        <v>63</v>
      </c>
      <c r="D21" s="48" t="s">
        <v>75</v>
      </c>
      <c r="E21" s="51" t="s">
        <v>309</v>
      </c>
    </row>
    <row r="22" spans="1:5" ht="105" customHeight="1" x14ac:dyDescent="0.25">
      <c r="A22" s="334"/>
      <c r="B22" s="340"/>
      <c r="C22" s="343"/>
      <c r="D22" s="56" t="s">
        <v>76</v>
      </c>
      <c r="E22" s="55"/>
    </row>
    <row r="23" spans="1:5" ht="153" customHeight="1" x14ac:dyDescent="0.25">
      <c r="A23" s="333" t="s">
        <v>119</v>
      </c>
      <c r="B23" s="331" t="s">
        <v>69</v>
      </c>
      <c r="C23" s="330" t="s">
        <v>63</v>
      </c>
      <c r="D23" s="48" t="s">
        <v>77</v>
      </c>
      <c r="E23" s="51" t="s">
        <v>310</v>
      </c>
    </row>
    <row r="24" spans="1:5" ht="67.5" customHeight="1" x14ac:dyDescent="0.25">
      <c r="A24" s="335"/>
      <c r="B24" s="331"/>
      <c r="C24" s="330"/>
      <c r="D24" s="56" t="s">
        <v>78</v>
      </c>
      <c r="E24" s="335"/>
    </row>
    <row r="25" spans="1:5" ht="132.75" customHeight="1" x14ac:dyDescent="0.25">
      <c r="A25" s="334"/>
      <c r="B25" s="331"/>
      <c r="C25" s="330"/>
      <c r="D25" s="56" t="s">
        <v>79</v>
      </c>
      <c r="E25" s="335"/>
    </row>
    <row r="26" spans="1:5" ht="164.25" customHeight="1" x14ac:dyDescent="0.25">
      <c r="A26" s="333" t="s">
        <v>120</v>
      </c>
      <c r="B26" s="331" t="s">
        <v>69</v>
      </c>
      <c r="C26" s="330" t="s">
        <v>63</v>
      </c>
      <c r="D26" s="204" t="s">
        <v>445</v>
      </c>
      <c r="E26" s="51" t="s">
        <v>311</v>
      </c>
    </row>
    <row r="27" spans="1:5" ht="64.5" customHeight="1" x14ac:dyDescent="0.25">
      <c r="A27" s="335"/>
      <c r="B27" s="331"/>
      <c r="C27" s="330"/>
      <c r="D27" s="56" t="s">
        <v>78</v>
      </c>
      <c r="E27" s="335"/>
    </row>
    <row r="28" spans="1:5" ht="136.5" customHeight="1" x14ac:dyDescent="0.25">
      <c r="A28" s="335"/>
      <c r="B28" s="338"/>
      <c r="C28" s="341"/>
      <c r="D28" s="56" t="s">
        <v>79</v>
      </c>
      <c r="E28" s="335"/>
    </row>
    <row r="29" spans="1:5" ht="133.5" customHeight="1" x14ac:dyDescent="0.25">
      <c r="A29" s="333" t="s">
        <v>80</v>
      </c>
      <c r="B29" s="338" t="s">
        <v>62</v>
      </c>
      <c r="C29" s="341" t="s">
        <v>63</v>
      </c>
      <c r="D29" s="48" t="s">
        <v>81</v>
      </c>
      <c r="E29" s="11" t="s">
        <v>121</v>
      </c>
    </row>
    <row r="30" spans="1:5" ht="118.5" customHeight="1" x14ac:dyDescent="0.25">
      <c r="A30" s="334"/>
      <c r="B30" s="340"/>
      <c r="C30" s="343"/>
      <c r="D30" s="50" t="s">
        <v>82</v>
      </c>
      <c r="E30" s="55" t="s">
        <v>83</v>
      </c>
    </row>
    <row r="31" spans="1:5" ht="30" customHeight="1" x14ac:dyDescent="0.25">
      <c r="A31" s="332" t="s">
        <v>84</v>
      </c>
      <c r="B31" s="331" t="s">
        <v>69</v>
      </c>
      <c r="C31" s="331" t="s">
        <v>63</v>
      </c>
      <c r="D31" s="348" t="s">
        <v>22</v>
      </c>
      <c r="E31" s="311" t="s">
        <v>122</v>
      </c>
    </row>
    <row r="32" spans="1:5" ht="30" customHeight="1" x14ac:dyDescent="0.25">
      <c r="A32" s="332"/>
      <c r="B32" s="331"/>
      <c r="C32" s="331"/>
      <c r="D32" s="314"/>
      <c r="E32" s="312"/>
    </row>
    <row r="33" spans="1:5" ht="30" customHeight="1" x14ac:dyDescent="0.25">
      <c r="A33" s="332"/>
      <c r="B33" s="331"/>
      <c r="C33" s="331"/>
      <c r="D33" s="314"/>
      <c r="E33" s="312"/>
    </row>
    <row r="34" spans="1:5" ht="30" customHeight="1" x14ac:dyDescent="0.25">
      <c r="A34" s="332"/>
      <c r="B34" s="331"/>
      <c r="C34" s="331"/>
      <c r="D34" s="314"/>
      <c r="E34" s="312"/>
    </row>
    <row r="35" spans="1:5" ht="35.25" customHeight="1" x14ac:dyDescent="0.25">
      <c r="A35" s="332"/>
      <c r="B35" s="331"/>
      <c r="C35" s="331"/>
      <c r="D35" s="349"/>
      <c r="E35" s="13" t="s">
        <v>458</v>
      </c>
    </row>
    <row r="36" spans="1:5" ht="83.25" customHeight="1" x14ac:dyDescent="0.25">
      <c r="A36" s="333" t="s">
        <v>85</v>
      </c>
      <c r="B36" s="338" t="s">
        <v>62</v>
      </c>
      <c r="C36" s="341" t="s">
        <v>86</v>
      </c>
      <c r="D36" s="48" t="s">
        <v>75</v>
      </c>
      <c r="E36" s="333" t="s">
        <v>123</v>
      </c>
    </row>
    <row r="37" spans="1:5" ht="98.25" customHeight="1" x14ac:dyDescent="0.25">
      <c r="A37" s="335"/>
      <c r="B37" s="340"/>
      <c r="C37" s="343"/>
      <c r="D37" s="56" t="s">
        <v>87</v>
      </c>
      <c r="E37" s="335"/>
    </row>
    <row r="38" spans="1:5" ht="78" customHeight="1" x14ac:dyDescent="0.25">
      <c r="A38" s="333" t="s">
        <v>88</v>
      </c>
      <c r="B38" s="338" t="s">
        <v>62</v>
      </c>
      <c r="C38" s="341" t="s">
        <v>86</v>
      </c>
      <c r="D38" s="333" t="s">
        <v>89</v>
      </c>
      <c r="E38" s="11" t="s">
        <v>124</v>
      </c>
    </row>
    <row r="39" spans="1:5" ht="42.75" customHeight="1" x14ac:dyDescent="0.25">
      <c r="A39" s="335"/>
      <c r="B39" s="339"/>
      <c r="C39" s="342"/>
      <c r="D39" s="335"/>
      <c r="E39" s="13" t="s">
        <v>427</v>
      </c>
    </row>
    <row r="40" spans="1:5" ht="16.5" customHeight="1" x14ac:dyDescent="0.25">
      <c r="A40" s="55" t="s">
        <v>39</v>
      </c>
      <c r="B40" s="339"/>
      <c r="C40" s="342"/>
      <c r="D40" s="12"/>
      <c r="E40" s="57"/>
    </row>
    <row r="41" spans="1:5" ht="87.75" customHeight="1" x14ac:dyDescent="0.25">
      <c r="A41" s="333" t="s">
        <v>90</v>
      </c>
      <c r="B41" s="339"/>
      <c r="C41" s="342"/>
      <c r="D41" s="11" t="s">
        <v>91</v>
      </c>
      <c r="E41" s="333" t="s">
        <v>125</v>
      </c>
    </row>
    <row r="42" spans="1:5" ht="79.5" customHeight="1" x14ac:dyDescent="0.25">
      <c r="A42" s="334"/>
      <c r="B42" s="339"/>
      <c r="C42" s="342"/>
      <c r="D42" s="12" t="s">
        <v>92</v>
      </c>
      <c r="E42" s="334"/>
    </row>
    <row r="43" spans="1:5" ht="85.5" customHeight="1" x14ac:dyDescent="0.25">
      <c r="A43" s="333" t="s">
        <v>93</v>
      </c>
      <c r="B43" s="339"/>
      <c r="C43" s="342"/>
      <c r="D43" s="56" t="s">
        <v>94</v>
      </c>
      <c r="E43" s="333" t="s">
        <v>126</v>
      </c>
    </row>
    <row r="44" spans="1:5" ht="60.75" customHeight="1" x14ac:dyDescent="0.25">
      <c r="A44" s="334"/>
      <c r="B44" s="340"/>
      <c r="C44" s="343"/>
      <c r="D44" s="56" t="s">
        <v>95</v>
      </c>
      <c r="E44" s="335"/>
    </row>
    <row r="45" spans="1:5" ht="93.75" customHeight="1" x14ac:dyDescent="0.25">
      <c r="A45" s="333" t="s">
        <v>96</v>
      </c>
      <c r="B45" s="338" t="s">
        <v>62</v>
      </c>
      <c r="C45" s="341" t="s">
        <v>63</v>
      </c>
      <c r="D45" s="336" t="s">
        <v>98</v>
      </c>
      <c r="E45" s="11" t="s">
        <v>127</v>
      </c>
    </row>
    <row r="46" spans="1:5" ht="43.5" customHeight="1" x14ac:dyDescent="0.25">
      <c r="A46" s="335"/>
      <c r="B46" s="339"/>
      <c r="C46" s="342"/>
      <c r="D46" s="337"/>
      <c r="E46" s="13" t="s">
        <v>427</v>
      </c>
    </row>
    <row r="47" spans="1:5" ht="17.25" customHeight="1" x14ac:dyDescent="0.25">
      <c r="A47" s="55" t="s">
        <v>97</v>
      </c>
      <c r="B47" s="339"/>
      <c r="C47" s="342"/>
      <c r="D47" s="52"/>
      <c r="E47" s="13"/>
    </row>
    <row r="48" spans="1:5" ht="17.25" customHeight="1" x14ac:dyDescent="0.25">
      <c r="A48" s="53" t="s">
        <v>39</v>
      </c>
      <c r="B48" s="339"/>
      <c r="C48" s="342"/>
      <c r="D48" s="52"/>
      <c r="E48" s="12"/>
    </row>
    <row r="49" spans="1:5" ht="105.75" customHeight="1" x14ac:dyDescent="0.25">
      <c r="A49" s="333" t="s">
        <v>99</v>
      </c>
      <c r="B49" s="339"/>
      <c r="C49" s="342"/>
      <c r="D49" s="11" t="s">
        <v>459</v>
      </c>
      <c r="E49" s="350" t="s">
        <v>128</v>
      </c>
    </row>
    <row r="50" spans="1:5" ht="86.25" customHeight="1" x14ac:dyDescent="0.25">
      <c r="A50" s="334"/>
      <c r="B50" s="339"/>
      <c r="C50" s="342"/>
      <c r="D50" s="13" t="s">
        <v>100</v>
      </c>
      <c r="E50" s="351"/>
    </row>
    <row r="51" spans="1:5" ht="106.5" customHeight="1" x14ac:dyDescent="0.25">
      <c r="A51" s="336" t="s">
        <v>101</v>
      </c>
      <c r="B51" s="339"/>
      <c r="C51" s="342"/>
      <c r="D51" s="11" t="s">
        <v>459</v>
      </c>
      <c r="E51" s="353" t="s">
        <v>128</v>
      </c>
    </row>
    <row r="52" spans="1:5" ht="83.25" customHeight="1" x14ac:dyDescent="0.25">
      <c r="A52" s="352"/>
      <c r="B52" s="340"/>
      <c r="C52" s="343"/>
      <c r="D52" s="13" t="s">
        <v>102</v>
      </c>
      <c r="E52" s="351"/>
    </row>
    <row r="53" spans="1:5" ht="83.25" customHeight="1" x14ac:dyDescent="0.25">
      <c r="A53" s="333" t="s">
        <v>103</v>
      </c>
      <c r="B53" s="338" t="s">
        <v>62</v>
      </c>
      <c r="C53" s="341" t="s">
        <v>86</v>
      </c>
      <c r="D53" s="11" t="s">
        <v>75</v>
      </c>
      <c r="E53" s="353" t="s">
        <v>129</v>
      </c>
    </row>
    <row r="54" spans="1:5" ht="83.25" customHeight="1" x14ac:dyDescent="0.25">
      <c r="A54" s="334"/>
      <c r="B54" s="340"/>
      <c r="C54" s="343"/>
      <c r="D54" s="13" t="s">
        <v>104</v>
      </c>
      <c r="E54" s="350"/>
    </row>
    <row r="55" spans="1:5" ht="183" customHeight="1" x14ac:dyDescent="0.25">
      <c r="A55" s="333" t="s">
        <v>105</v>
      </c>
      <c r="B55" s="338" t="s">
        <v>69</v>
      </c>
      <c r="C55" s="341" t="s">
        <v>63</v>
      </c>
      <c r="D55" s="48" t="s">
        <v>460</v>
      </c>
      <c r="E55" s="51" t="s">
        <v>312</v>
      </c>
    </row>
    <row r="56" spans="1:5" ht="30" customHeight="1" x14ac:dyDescent="0.25">
      <c r="A56" s="335"/>
      <c r="B56" s="339"/>
      <c r="C56" s="342"/>
      <c r="D56" s="354" t="s">
        <v>461</v>
      </c>
      <c r="E56" s="335"/>
    </row>
    <row r="57" spans="1:5" ht="121.5" customHeight="1" x14ac:dyDescent="0.25">
      <c r="A57" s="334"/>
      <c r="B57" s="340"/>
      <c r="C57" s="343"/>
      <c r="D57" s="354"/>
      <c r="E57" s="335"/>
    </row>
    <row r="58" spans="1:5" ht="97.5" customHeight="1" x14ac:dyDescent="0.25">
      <c r="A58" s="333" t="s">
        <v>130</v>
      </c>
      <c r="B58" s="338" t="s">
        <v>69</v>
      </c>
      <c r="C58" s="341" t="s">
        <v>86</v>
      </c>
      <c r="D58" s="48" t="s">
        <v>106</v>
      </c>
      <c r="E58" s="51" t="s">
        <v>313</v>
      </c>
    </row>
    <row r="59" spans="1:5" ht="77.25" customHeight="1" x14ac:dyDescent="0.25">
      <c r="A59" s="335"/>
      <c r="B59" s="340"/>
      <c r="C59" s="343"/>
      <c r="D59" s="49" t="s">
        <v>107</v>
      </c>
      <c r="E59" s="13"/>
    </row>
    <row r="60" spans="1:5" ht="147" customHeight="1" x14ac:dyDescent="0.25">
      <c r="A60" s="333" t="s">
        <v>108</v>
      </c>
      <c r="B60" s="344" t="s">
        <v>62</v>
      </c>
      <c r="C60" s="338" t="s">
        <v>86</v>
      </c>
      <c r="D60" s="337" t="s">
        <v>131</v>
      </c>
      <c r="E60" s="11" t="s">
        <v>462</v>
      </c>
    </row>
    <row r="61" spans="1:5" ht="135" customHeight="1" x14ac:dyDescent="0.25">
      <c r="A61" s="335"/>
      <c r="B61" s="345"/>
      <c r="C61" s="339"/>
      <c r="D61" s="337"/>
      <c r="E61" s="13" t="s">
        <v>132</v>
      </c>
    </row>
    <row r="62" spans="1:5" ht="153.75" customHeight="1" x14ac:dyDescent="0.25">
      <c r="A62" s="335"/>
      <c r="B62" s="345"/>
      <c r="C62" s="339"/>
      <c r="D62" s="337"/>
      <c r="E62" s="13" t="s">
        <v>133</v>
      </c>
    </row>
    <row r="63" spans="1:5" ht="39.75" customHeight="1" x14ac:dyDescent="0.25">
      <c r="A63" s="53"/>
      <c r="B63" s="346"/>
      <c r="C63" s="340"/>
      <c r="D63" s="337"/>
      <c r="E63" s="13" t="s">
        <v>110</v>
      </c>
    </row>
    <row r="64" spans="1:5" ht="47.25" customHeight="1" x14ac:dyDescent="0.25">
      <c r="A64" s="335" t="s">
        <v>58</v>
      </c>
      <c r="B64" s="338" t="s">
        <v>69</v>
      </c>
      <c r="C64" s="341" t="s">
        <v>63</v>
      </c>
      <c r="D64" s="58" t="s">
        <v>111</v>
      </c>
      <c r="E64" s="51" t="s">
        <v>134</v>
      </c>
    </row>
    <row r="65" spans="1:5" ht="75.75" customHeight="1" x14ac:dyDescent="0.25">
      <c r="A65" s="334"/>
      <c r="B65" s="340"/>
      <c r="C65" s="343"/>
      <c r="D65" s="52" t="s">
        <v>463</v>
      </c>
      <c r="E65" s="55" t="s">
        <v>112</v>
      </c>
    </row>
    <row r="66" spans="1:5" ht="80.25" customHeight="1" x14ac:dyDescent="0.25">
      <c r="A66" s="333" t="s">
        <v>113</v>
      </c>
      <c r="B66" s="338" t="s">
        <v>62</v>
      </c>
      <c r="C66" s="341" t="s">
        <v>63</v>
      </c>
      <c r="D66" s="58" t="s">
        <v>75</v>
      </c>
      <c r="E66" s="11" t="s">
        <v>314</v>
      </c>
    </row>
    <row r="67" spans="1:5" ht="74.25" customHeight="1" x14ac:dyDescent="0.25">
      <c r="A67" s="334"/>
      <c r="B67" s="340"/>
      <c r="C67" s="343"/>
      <c r="D67" s="50" t="s">
        <v>114</v>
      </c>
      <c r="E67" s="12"/>
    </row>
  </sheetData>
  <mergeCells count="85">
    <mergeCell ref="E49:E50"/>
    <mergeCell ref="A49:A50"/>
    <mergeCell ref="A51:A52"/>
    <mergeCell ref="E51:E52"/>
    <mergeCell ref="A60:A62"/>
    <mergeCell ref="E53:E54"/>
    <mergeCell ref="A53:A54"/>
    <mergeCell ref="C53:C54"/>
    <mergeCell ref="B53:B54"/>
    <mergeCell ref="D56:D57"/>
    <mergeCell ref="E56:E57"/>
    <mergeCell ref="C55:C57"/>
    <mergeCell ref="B55:B57"/>
    <mergeCell ref="A55:A57"/>
    <mergeCell ref="D60:D63"/>
    <mergeCell ref="C60:C63"/>
    <mergeCell ref="E36:E37"/>
    <mergeCell ref="E41:E42"/>
    <mergeCell ref="A41:A42"/>
    <mergeCell ref="A43:A44"/>
    <mergeCell ref="E43:E44"/>
    <mergeCell ref="B38:B44"/>
    <mergeCell ref="C38:C44"/>
    <mergeCell ref="D38:D39"/>
    <mergeCell ref="A38:A39"/>
    <mergeCell ref="A36:A37"/>
    <mergeCell ref="B36:B37"/>
    <mergeCell ref="D31:D35"/>
    <mergeCell ref="C23:C25"/>
    <mergeCell ref="B26:B28"/>
    <mergeCell ref="C26:C28"/>
    <mergeCell ref="E31:E34"/>
    <mergeCell ref="E24:E25"/>
    <mergeCell ref="E27:E28"/>
    <mergeCell ref="B29:B30"/>
    <mergeCell ref="C29:C30"/>
    <mergeCell ref="A3:E3"/>
    <mergeCell ref="A14:A18"/>
    <mergeCell ref="D15:D18"/>
    <mergeCell ref="E15:E18"/>
    <mergeCell ref="A19:A20"/>
    <mergeCell ref="B19:B20"/>
    <mergeCell ref="C19:C20"/>
    <mergeCell ref="A5:A7"/>
    <mergeCell ref="D5:D7"/>
    <mergeCell ref="C5:C7"/>
    <mergeCell ref="A10:A11"/>
    <mergeCell ref="A12:A13"/>
    <mergeCell ref="B12:B13"/>
    <mergeCell ref="C12:C13"/>
    <mergeCell ref="D12:D13"/>
    <mergeCell ref="B14:B18"/>
    <mergeCell ref="A21:A22"/>
    <mergeCell ref="B21:B22"/>
    <mergeCell ref="C21:C22"/>
    <mergeCell ref="A58:A59"/>
    <mergeCell ref="B58:B59"/>
    <mergeCell ref="C58:C59"/>
    <mergeCell ref="A31:A35"/>
    <mergeCell ref="B31:B35"/>
    <mergeCell ref="C31:C35"/>
    <mergeCell ref="B23:B25"/>
    <mergeCell ref="A23:A25"/>
    <mergeCell ref="A26:A28"/>
    <mergeCell ref="A29:A30"/>
    <mergeCell ref="C36:C37"/>
    <mergeCell ref="A66:A67"/>
    <mergeCell ref="A45:A46"/>
    <mergeCell ref="D45:D46"/>
    <mergeCell ref="B45:B52"/>
    <mergeCell ref="C45:C52"/>
    <mergeCell ref="A64:A65"/>
    <mergeCell ref="B64:B65"/>
    <mergeCell ref="C64:C65"/>
    <mergeCell ref="B66:B67"/>
    <mergeCell ref="C66:C67"/>
    <mergeCell ref="B60:B63"/>
    <mergeCell ref="C14:C18"/>
    <mergeCell ref="B5:B7"/>
    <mergeCell ref="E5:E7"/>
    <mergeCell ref="A8:A9"/>
    <mergeCell ref="B8:B9"/>
    <mergeCell ref="C8:C9"/>
    <mergeCell ref="B10:B11"/>
    <mergeCell ref="C10:C11"/>
  </mergeCells>
  <hyperlinks>
    <hyperlink ref="E9" r:id="rId1" display="http://www.gks.ru/wps/wcm/connect/rosstat_main/rosstat/ru/statistics/enterprise/investment/nonfinancial/"/>
  </hyperlinks>
  <pageMargins left="0.7" right="0.7" top="0.75" bottom="0.75" header="0.3" footer="0.3"/>
  <pageSetup scale="53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57"/>
  <sheetViews>
    <sheetView tabSelected="1" view="pageBreakPreview" zoomScale="130" zoomScaleNormal="100" zoomScaleSheetLayoutView="130" workbookViewId="0">
      <selection activeCell="A3" sqref="A3:P3"/>
    </sheetView>
  </sheetViews>
  <sheetFormatPr defaultColWidth="8.85546875" defaultRowHeight="11.25" x14ac:dyDescent="0.2"/>
  <cols>
    <col min="1" max="1" width="22.42578125" style="19" customWidth="1"/>
    <col min="2" max="2" width="20" style="19" customWidth="1"/>
    <col min="3" max="3" width="6.28515625" style="18" customWidth="1"/>
    <col min="4" max="4" width="5.42578125" style="18" customWidth="1"/>
    <col min="5" max="5" width="5.7109375" style="18" customWidth="1"/>
    <col min="6" max="6" width="12.85546875" style="43" customWidth="1"/>
    <col min="7" max="7" width="9.7109375" style="18" customWidth="1"/>
    <col min="8" max="8" width="9.28515625" style="192" bestFit="1" customWidth="1"/>
    <col min="9" max="11" width="9.140625" style="184" bestFit="1" customWidth="1"/>
    <col min="12" max="12" width="11.5703125" style="184" bestFit="1" customWidth="1"/>
    <col min="13" max="14" width="9.140625" style="192" bestFit="1" customWidth="1"/>
    <col min="15" max="15" width="12.7109375" style="19" customWidth="1"/>
    <col min="16" max="16" width="36" style="25" customWidth="1"/>
    <col min="17" max="17" width="21.140625" style="18" customWidth="1"/>
    <col min="18" max="18" width="9.42578125" style="18" bestFit="1" customWidth="1"/>
    <col min="19" max="19" width="10.28515625" style="18" bestFit="1" customWidth="1"/>
    <col min="20" max="16384" width="8.85546875" style="18"/>
  </cols>
  <sheetData>
    <row r="1" spans="1:30" ht="21.75" customHeight="1" x14ac:dyDescent="0.2">
      <c r="A1" s="18"/>
      <c r="C1" s="19"/>
      <c r="D1" s="19"/>
      <c r="E1" s="19"/>
      <c r="F1" s="20"/>
      <c r="G1" s="19"/>
      <c r="L1" s="185"/>
      <c r="M1" s="201"/>
      <c r="N1" s="201"/>
      <c r="O1" s="21"/>
      <c r="P1" s="22" t="s">
        <v>136</v>
      </c>
      <c r="Q1" s="21"/>
      <c r="R1" s="21"/>
      <c r="S1" s="21"/>
    </row>
    <row r="2" spans="1:30" x14ac:dyDescent="0.2">
      <c r="A2" s="23"/>
      <c r="B2" s="23"/>
      <c r="C2" s="23"/>
      <c r="D2" s="23"/>
      <c r="E2" s="23"/>
      <c r="F2" s="24"/>
      <c r="G2" s="23"/>
      <c r="O2" s="23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ht="45" customHeight="1" x14ac:dyDescent="0.2">
      <c r="A3" s="364" t="s">
        <v>472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</row>
    <row r="4" spans="1:30" ht="10.5" customHeight="1" x14ac:dyDescent="0.2">
      <c r="A4" s="26"/>
      <c r="B4" s="26"/>
      <c r="C4" s="92"/>
      <c r="D4" s="92"/>
      <c r="E4" s="92"/>
      <c r="F4" s="92"/>
      <c r="G4" s="92"/>
      <c r="H4" s="193"/>
      <c r="I4" s="186"/>
      <c r="J4" s="186"/>
      <c r="K4" s="186"/>
      <c r="L4" s="186"/>
      <c r="M4" s="193"/>
      <c r="N4" s="193"/>
      <c r="O4" s="26"/>
      <c r="P4" s="26"/>
    </row>
    <row r="5" spans="1:30" ht="22.9" customHeight="1" x14ac:dyDescent="0.2">
      <c r="A5" s="365" t="s">
        <v>138</v>
      </c>
      <c r="B5" s="365" t="s">
        <v>139</v>
      </c>
      <c r="C5" s="366" t="s">
        <v>140</v>
      </c>
      <c r="D5" s="366"/>
      <c r="E5" s="366"/>
      <c r="F5" s="366"/>
      <c r="G5" s="366"/>
      <c r="H5" s="367" t="s">
        <v>141</v>
      </c>
      <c r="I5" s="367" t="s">
        <v>142</v>
      </c>
      <c r="J5" s="367"/>
      <c r="K5" s="367"/>
      <c r="L5" s="367"/>
      <c r="M5" s="367" t="s">
        <v>143</v>
      </c>
      <c r="N5" s="367" t="s">
        <v>144</v>
      </c>
      <c r="O5" s="366" t="s">
        <v>145</v>
      </c>
      <c r="P5" s="365" t="s">
        <v>146</v>
      </c>
    </row>
    <row r="6" spans="1:30" ht="16.899999999999999" customHeight="1" x14ac:dyDescent="0.2">
      <c r="A6" s="365"/>
      <c r="B6" s="365"/>
      <c r="C6" s="97" t="s">
        <v>147</v>
      </c>
      <c r="D6" s="97" t="s">
        <v>148</v>
      </c>
      <c r="E6" s="97" t="s">
        <v>149</v>
      </c>
      <c r="F6" s="97" t="s">
        <v>150</v>
      </c>
      <c r="G6" s="97" t="s">
        <v>151</v>
      </c>
      <c r="H6" s="367"/>
      <c r="I6" s="251" t="s">
        <v>10</v>
      </c>
      <c r="J6" s="251" t="s">
        <v>11</v>
      </c>
      <c r="K6" s="251" t="s">
        <v>12</v>
      </c>
      <c r="L6" s="251" t="s">
        <v>13</v>
      </c>
      <c r="M6" s="367"/>
      <c r="N6" s="367"/>
      <c r="O6" s="366"/>
      <c r="P6" s="365"/>
    </row>
    <row r="7" spans="1:30" x14ac:dyDescent="0.2">
      <c r="A7" s="28">
        <v>1</v>
      </c>
      <c r="B7" s="28">
        <v>2</v>
      </c>
      <c r="C7" s="97">
        <v>3</v>
      </c>
      <c r="D7" s="97">
        <v>4</v>
      </c>
      <c r="E7" s="97">
        <v>5</v>
      </c>
      <c r="F7" s="97">
        <v>6</v>
      </c>
      <c r="G7" s="97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98">
        <v>15</v>
      </c>
      <c r="P7" s="27">
        <v>16</v>
      </c>
    </row>
    <row r="8" spans="1:30" x14ac:dyDescent="0.2">
      <c r="A8" s="357" t="s">
        <v>152</v>
      </c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</row>
    <row r="9" spans="1:30" x14ac:dyDescent="0.2">
      <c r="A9" s="357" t="s">
        <v>19</v>
      </c>
      <c r="B9" s="357"/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</row>
    <row r="10" spans="1:30" x14ac:dyDescent="0.2">
      <c r="A10" s="358" t="s">
        <v>153</v>
      </c>
      <c r="B10" s="31" t="s">
        <v>109</v>
      </c>
      <c r="C10" s="94"/>
      <c r="D10" s="94"/>
      <c r="E10" s="94"/>
      <c r="F10" s="95"/>
      <c r="G10" s="94"/>
      <c r="H10" s="194" t="s">
        <v>22</v>
      </c>
      <c r="I10" s="187" t="s">
        <v>22</v>
      </c>
      <c r="J10" s="187" t="s">
        <v>22</v>
      </c>
      <c r="K10" s="187" t="s">
        <v>22</v>
      </c>
      <c r="L10" s="187" t="s">
        <v>22</v>
      </c>
      <c r="M10" s="194" t="s">
        <v>22</v>
      </c>
      <c r="N10" s="194" t="s">
        <v>22</v>
      </c>
      <c r="O10" s="356" t="s">
        <v>154</v>
      </c>
      <c r="P10" s="361" t="s">
        <v>155</v>
      </c>
    </row>
    <row r="11" spans="1:30" x14ac:dyDescent="0.2">
      <c r="A11" s="359"/>
      <c r="B11" s="31" t="s">
        <v>156</v>
      </c>
      <c r="C11" s="94"/>
      <c r="D11" s="94"/>
      <c r="E11" s="94"/>
      <c r="F11" s="95"/>
      <c r="G11" s="94"/>
      <c r="H11" s="194" t="s">
        <v>22</v>
      </c>
      <c r="I11" s="251" t="s">
        <v>246</v>
      </c>
      <c r="J11" s="251" t="s">
        <v>246</v>
      </c>
      <c r="K11" s="251" t="s">
        <v>246</v>
      </c>
      <c r="L11" s="251" t="s">
        <v>246</v>
      </c>
      <c r="M11" s="194" t="s">
        <v>22</v>
      </c>
      <c r="N11" s="194" t="s">
        <v>22</v>
      </c>
      <c r="O11" s="356"/>
      <c r="P11" s="362"/>
    </row>
    <row r="12" spans="1:30" ht="22.5" x14ac:dyDescent="0.2">
      <c r="A12" s="359"/>
      <c r="B12" s="31" t="s">
        <v>453</v>
      </c>
      <c r="C12" s="94"/>
      <c r="D12" s="94"/>
      <c r="E12" s="94"/>
      <c r="F12" s="95"/>
      <c r="G12" s="94"/>
      <c r="H12" s="194">
        <f t="shared" ref="H12:H17" si="0">I12+J12+K12+L12</f>
        <v>2000</v>
      </c>
      <c r="I12" s="187">
        <f>SUM(I13:I17)</f>
        <v>0</v>
      </c>
      <c r="J12" s="187">
        <f t="shared" ref="J12:N12" si="1">SUM(J13:J17)</f>
        <v>0</v>
      </c>
      <c r="K12" s="187">
        <f t="shared" si="1"/>
        <v>0</v>
      </c>
      <c r="L12" s="187">
        <f t="shared" si="1"/>
        <v>2000</v>
      </c>
      <c r="M12" s="194">
        <f t="shared" si="1"/>
        <v>2000</v>
      </c>
      <c r="N12" s="194">
        <f t="shared" si="1"/>
        <v>2000</v>
      </c>
      <c r="O12" s="356"/>
      <c r="P12" s="362"/>
    </row>
    <row r="13" spans="1:30" x14ac:dyDescent="0.2">
      <c r="A13" s="359"/>
      <c r="B13" s="31" t="s">
        <v>159</v>
      </c>
      <c r="C13" s="98">
        <v>123</v>
      </c>
      <c r="D13" s="96" t="s">
        <v>160</v>
      </c>
      <c r="E13" s="97">
        <v>11</v>
      </c>
      <c r="F13" s="98" t="s">
        <v>373</v>
      </c>
      <c r="G13" s="97">
        <v>241</v>
      </c>
      <c r="H13" s="194">
        <f t="shared" si="0"/>
        <v>2000</v>
      </c>
      <c r="I13" s="187">
        <f>I21+I29+I37+I45+I53+I69</f>
        <v>0</v>
      </c>
      <c r="J13" s="187">
        <f t="shared" ref="J13:N13" si="2">J21+J29+J37+J45+J53+J69</f>
        <v>0</v>
      </c>
      <c r="K13" s="187">
        <f t="shared" si="2"/>
        <v>0</v>
      </c>
      <c r="L13" s="187">
        <f t="shared" si="2"/>
        <v>2000</v>
      </c>
      <c r="M13" s="194">
        <f t="shared" si="2"/>
        <v>2000</v>
      </c>
      <c r="N13" s="194">
        <f t="shared" si="2"/>
        <v>2000</v>
      </c>
      <c r="O13" s="356"/>
      <c r="P13" s="362"/>
    </row>
    <row r="14" spans="1:30" x14ac:dyDescent="0.2">
      <c r="A14" s="359"/>
      <c r="B14" s="31" t="s">
        <v>158</v>
      </c>
      <c r="C14" s="94"/>
      <c r="D14" s="94"/>
      <c r="E14" s="94"/>
      <c r="F14" s="95"/>
      <c r="G14" s="94"/>
      <c r="H14" s="194">
        <f t="shared" si="0"/>
        <v>0</v>
      </c>
      <c r="I14" s="187">
        <f t="shared" ref="I14:N17" si="3">I22+I30+I38+I46+I54+I70</f>
        <v>0</v>
      </c>
      <c r="J14" s="187">
        <f t="shared" si="3"/>
        <v>0</v>
      </c>
      <c r="K14" s="187">
        <f t="shared" si="3"/>
        <v>0</v>
      </c>
      <c r="L14" s="187">
        <f t="shared" si="3"/>
        <v>0</v>
      </c>
      <c r="M14" s="194">
        <f t="shared" si="3"/>
        <v>0</v>
      </c>
      <c r="N14" s="194">
        <f t="shared" si="3"/>
        <v>0</v>
      </c>
      <c r="O14" s="356"/>
      <c r="P14" s="362"/>
    </row>
    <row r="15" spans="1:30" x14ac:dyDescent="0.2">
      <c r="A15" s="359"/>
      <c r="B15" s="31" t="s">
        <v>161</v>
      </c>
      <c r="C15" s="240" t="s">
        <v>246</v>
      </c>
      <c r="D15" s="240" t="s">
        <v>246</v>
      </c>
      <c r="E15" s="240" t="s">
        <v>246</v>
      </c>
      <c r="F15" s="240" t="s">
        <v>246</v>
      </c>
      <c r="G15" s="240" t="s">
        <v>246</v>
      </c>
      <c r="H15" s="194">
        <f t="shared" si="0"/>
        <v>0</v>
      </c>
      <c r="I15" s="187">
        <f t="shared" si="3"/>
        <v>0</v>
      </c>
      <c r="J15" s="187">
        <f t="shared" si="3"/>
        <v>0</v>
      </c>
      <c r="K15" s="187">
        <f t="shared" si="3"/>
        <v>0</v>
      </c>
      <c r="L15" s="187">
        <f t="shared" si="3"/>
        <v>0</v>
      </c>
      <c r="M15" s="194">
        <f t="shared" si="3"/>
        <v>0</v>
      </c>
      <c r="N15" s="194">
        <f t="shared" si="3"/>
        <v>0</v>
      </c>
      <c r="O15" s="356"/>
      <c r="P15" s="362"/>
    </row>
    <row r="16" spans="1:30" ht="22.5" x14ac:dyDescent="0.2">
      <c r="A16" s="359"/>
      <c r="B16" s="31" t="s">
        <v>162</v>
      </c>
      <c r="C16" s="240" t="s">
        <v>246</v>
      </c>
      <c r="D16" s="240" t="s">
        <v>246</v>
      </c>
      <c r="E16" s="240" t="s">
        <v>246</v>
      </c>
      <c r="F16" s="240" t="s">
        <v>246</v>
      </c>
      <c r="G16" s="240" t="s">
        <v>246</v>
      </c>
      <c r="H16" s="194">
        <f t="shared" si="0"/>
        <v>0</v>
      </c>
      <c r="I16" s="187">
        <f t="shared" si="3"/>
        <v>0</v>
      </c>
      <c r="J16" s="187">
        <f t="shared" si="3"/>
        <v>0</v>
      </c>
      <c r="K16" s="187">
        <f t="shared" si="3"/>
        <v>0</v>
      </c>
      <c r="L16" s="187">
        <f t="shared" si="3"/>
        <v>0</v>
      </c>
      <c r="M16" s="194">
        <f t="shared" si="3"/>
        <v>0</v>
      </c>
      <c r="N16" s="194">
        <f t="shared" si="3"/>
        <v>0</v>
      </c>
      <c r="O16" s="356"/>
      <c r="P16" s="362"/>
    </row>
    <row r="17" spans="1:16" ht="48" customHeight="1" x14ac:dyDescent="0.2">
      <c r="A17" s="360"/>
      <c r="B17" s="182" t="s">
        <v>442</v>
      </c>
      <c r="C17" s="182"/>
      <c r="D17" s="182"/>
      <c r="E17" s="182"/>
      <c r="F17" s="182"/>
      <c r="G17" s="182"/>
      <c r="H17" s="194">
        <f t="shared" si="0"/>
        <v>0</v>
      </c>
      <c r="I17" s="187">
        <f t="shared" si="3"/>
        <v>0</v>
      </c>
      <c r="J17" s="187">
        <f t="shared" si="3"/>
        <v>0</v>
      </c>
      <c r="K17" s="187">
        <f t="shared" si="3"/>
        <v>0</v>
      </c>
      <c r="L17" s="187">
        <f t="shared" si="3"/>
        <v>0</v>
      </c>
      <c r="M17" s="194">
        <f t="shared" si="3"/>
        <v>0</v>
      </c>
      <c r="N17" s="194">
        <f t="shared" si="3"/>
        <v>0</v>
      </c>
      <c r="O17" s="356"/>
      <c r="P17" s="363"/>
    </row>
    <row r="18" spans="1:16" ht="22.5" x14ac:dyDescent="0.2">
      <c r="A18" s="355" t="s">
        <v>163</v>
      </c>
      <c r="B18" s="31" t="s">
        <v>164</v>
      </c>
      <c r="C18" s="94"/>
      <c r="D18" s="94"/>
      <c r="E18" s="94"/>
      <c r="F18" s="95"/>
      <c r="G18" s="94"/>
      <c r="H18" s="194">
        <v>1</v>
      </c>
      <c r="I18" s="187">
        <v>0</v>
      </c>
      <c r="J18" s="187">
        <v>0</v>
      </c>
      <c r="K18" s="187">
        <v>0</v>
      </c>
      <c r="L18" s="187">
        <v>1</v>
      </c>
      <c r="M18" s="194">
        <v>1</v>
      </c>
      <c r="N18" s="194">
        <v>1</v>
      </c>
      <c r="O18" s="355" t="s">
        <v>165</v>
      </c>
      <c r="P18" s="355" t="s">
        <v>166</v>
      </c>
    </row>
    <row r="19" spans="1:16" x14ac:dyDescent="0.2">
      <c r="A19" s="355"/>
      <c r="B19" s="31" t="s">
        <v>156</v>
      </c>
      <c r="C19" s="94"/>
      <c r="D19" s="94"/>
      <c r="E19" s="94"/>
      <c r="F19" s="95"/>
      <c r="G19" s="94"/>
      <c r="H19" s="194">
        <v>0</v>
      </c>
      <c r="I19" s="187" t="s">
        <v>167</v>
      </c>
      <c r="J19" s="187" t="s">
        <v>167</v>
      </c>
      <c r="K19" s="187" t="s">
        <v>167</v>
      </c>
      <c r="L19" s="187" t="s">
        <v>167</v>
      </c>
      <c r="M19" s="194">
        <v>0</v>
      </c>
      <c r="N19" s="194">
        <v>0</v>
      </c>
      <c r="O19" s="355"/>
      <c r="P19" s="355"/>
    </row>
    <row r="20" spans="1:16" ht="22.5" x14ac:dyDescent="0.2">
      <c r="A20" s="355"/>
      <c r="B20" s="238" t="s">
        <v>453</v>
      </c>
      <c r="C20" s="94"/>
      <c r="D20" s="94"/>
      <c r="E20" s="94"/>
      <c r="F20" s="95"/>
      <c r="G20" s="94"/>
      <c r="H20" s="194">
        <v>0</v>
      </c>
      <c r="I20" s="187">
        <v>0</v>
      </c>
      <c r="J20" s="187">
        <v>0</v>
      </c>
      <c r="K20" s="187">
        <v>0</v>
      </c>
      <c r="L20" s="187">
        <v>0</v>
      </c>
      <c r="M20" s="194">
        <v>0</v>
      </c>
      <c r="N20" s="194">
        <v>0</v>
      </c>
      <c r="O20" s="355"/>
      <c r="P20" s="355"/>
    </row>
    <row r="21" spans="1:16" x14ac:dyDescent="0.2">
      <c r="A21" s="355"/>
      <c r="B21" s="31" t="s">
        <v>159</v>
      </c>
      <c r="C21" s="94"/>
      <c r="D21" s="94"/>
      <c r="E21" s="94"/>
      <c r="F21" s="95"/>
      <c r="G21" s="94"/>
      <c r="H21" s="194">
        <v>0</v>
      </c>
      <c r="I21" s="187">
        <v>0</v>
      </c>
      <c r="J21" s="187">
        <v>0</v>
      </c>
      <c r="K21" s="187">
        <v>0</v>
      </c>
      <c r="L21" s="187">
        <v>0</v>
      </c>
      <c r="M21" s="194">
        <v>0</v>
      </c>
      <c r="N21" s="194">
        <v>0</v>
      </c>
      <c r="O21" s="355"/>
      <c r="P21" s="355"/>
    </row>
    <row r="22" spans="1:16" x14ac:dyDescent="0.2">
      <c r="A22" s="355"/>
      <c r="B22" s="31" t="s">
        <v>158</v>
      </c>
      <c r="C22" s="94"/>
      <c r="D22" s="94"/>
      <c r="E22" s="94"/>
      <c r="F22" s="95"/>
      <c r="G22" s="94"/>
      <c r="H22" s="194">
        <v>0</v>
      </c>
      <c r="I22" s="187">
        <v>0</v>
      </c>
      <c r="J22" s="187">
        <v>0</v>
      </c>
      <c r="K22" s="187">
        <v>0</v>
      </c>
      <c r="L22" s="187">
        <v>0</v>
      </c>
      <c r="M22" s="194">
        <v>0</v>
      </c>
      <c r="N22" s="194">
        <v>0</v>
      </c>
      <c r="O22" s="355"/>
      <c r="P22" s="355"/>
    </row>
    <row r="23" spans="1:16" x14ac:dyDescent="0.2">
      <c r="A23" s="355"/>
      <c r="B23" s="31" t="s">
        <v>161</v>
      </c>
      <c r="C23" s="240" t="s">
        <v>246</v>
      </c>
      <c r="D23" s="240" t="s">
        <v>246</v>
      </c>
      <c r="E23" s="240" t="s">
        <v>246</v>
      </c>
      <c r="F23" s="240" t="s">
        <v>246</v>
      </c>
      <c r="G23" s="240" t="s">
        <v>246</v>
      </c>
      <c r="H23" s="194">
        <v>0</v>
      </c>
      <c r="I23" s="187">
        <v>0</v>
      </c>
      <c r="J23" s="187">
        <v>0</v>
      </c>
      <c r="K23" s="187">
        <v>0</v>
      </c>
      <c r="L23" s="187">
        <v>0</v>
      </c>
      <c r="M23" s="194">
        <v>0</v>
      </c>
      <c r="N23" s="194">
        <v>0</v>
      </c>
      <c r="O23" s="355"/>
      <c r="P23" s="355"/>
    </row>
    <row r="24" spans="1:16" ht="13.5" customHeight="1" x14ac:dyDescent="0.2">
      <c r="A24" s="355"/>
      <c r="B24" s="31" t="s">
        <v>162</v>
      </c>
      <c r="C24" s="240" t="s">
        <v>246</v>
      </c>
      <c r="D24" s="240" t="s">
        <v>246</v>
      </c>
      <c r="E24" s="240" t="s">
        <v>246</v>
      </c>
      <c r="F24" s="240" t="s">
        <v>246</v>
      </c>
      <c r="G24" s="240" t="s">
        <v>246</v>
      </c>
      <c r="H24" s="194">
        <v>0</v>
      </c>
      <c r="I24" s="187">
        <v>0</v>
      </c>
      <c r="J24" s="187">
        <v>0</v>
      </c>
      <c r="K24" s="187">
        <v>0</v>
      </c>
      <c r="L24" s="187">
        <v>0</v>
      </c>
      <c r="M24" s="194">
        <v>0</v>
      </c>
      <c r="N24" s="194">
        <v>0</v>
      </c>
      <c r="O24" s="355"/>
      <c r="P24" s="355"/>
    </row>
    <row r="25" spans="1:16" ht="12" customHeight="1" x14ac:dyDescent="0.2">
      <c r="A25" s="355"/>
      <c r="B25" s="181" t="s">
        <v>442</v>
      </c>
      <c r="C25" s="181"/>
      <c r="D25" s="181"/>
      <c r="E25" s="181"/>
      <c r="F25" s="181"/>
      <c r="G25" s="181"/>
      <c r="H25" s="195">
        <f>SUM(I25:L25)</f>
        <v>0</v>
      </c>
      <c r="I25" s="189">
        <v>0</v>
      </c>
      <c r="J25" s="189">
        <v>0</v>
      </c>
      <c r="K25" s="189">
        <v>0</v>
      </c>
      <c r="L25" s="189">
        <v>0</v>
      </c>
      <c r="M25" s="195">
        <v>0</v>
      </c>
      <c r="N25" s="195">
        <v>0</v>
      </c>
      <c r="O25" s="355"/>
      <c r="P25" s="355"/>
    </row>
    <row r="26" spans="1:16" ht="22.5" x14ac:dyDescent="0.2">
      <c r="A26" s="355" t="s">
        <v>168</v>
      </c>
      <c r="B26" s="31" t="s">
        <v>169</v>
      </c>
      <c r="C26" s="94"/>
      <c r="D26" s="94"/>
      <c r="E26" s="94"/>
      <c r="F26" s="95"/>
      <c r="G26" s="94"/>
      <c r="H26" s="194">
        <v>1</v>
      </c>
      <c r="I26" s="187">
        <v>0</v>
      </c>
      <c r="J26" s="187">
        <v>0</v>
      </c>
      <c r="K26" s="187">
        <v>0</v>
      </c>
      <c r="L26" s="187">
        <v>1</v>
      </c>
      <c r="M26" s="194">
        <v>1</v>
      </c>
      <c r="N26" s="194">
        <v>1</v>
      </c>
      <c r="O26" s="355" t="s">
        <v>170</v>
      </c>
      <c r="P26" s="355" t="s">
        <v>171</v>
      </c>
    </row>
    <row r="27" spans="1:16" x14ac:dyDescent="0.2">
      <c r="A27" s="355"/>
      <c r="B27" s="31" t="s">
        <v>156</v>
      </c>
      <c r="C27" s="94"/>
      <c r="D27" s="94"/>
      <c r="E27" s="94"/>
      <c r="F27" s="95"/>
      <c r="G27" s="94"/>
      <c r="H27" s="194">
        <v>0</v>
      </c>
      <c r="I27" s="187" t="s">
        <v>167</v>
      </c>
      <c r="J27" s="187" t="s">
        <v>167</v>
      </c>
      <c r="K27" s="187" t="s">
        <v>167</v>
      </c>
      <c r="L27" s="187" t="s">
        <v>167</v>
      </c>
      <c r="M27" s="194">
        <v>0</v>
      </c>
      <c r="N27" s="194">
        <v>0</v>
      </c>
      <c r="O27" s="355"/>
      <c r="P27" s="355"/>
    </row>
    <row r="28" spans="1:16" ht="22.5" x14ac:dyDescent="0.2">
      <c r="A28" s="355"/>
      <c r="B28" s="238" t="s">
        <v>453</v>
      </c>
      <c r="C28" s="94"/>
      <c r="D28" s="94"/>
      <c r="E28" s="94"/>
      <c r="F28" s="95"/>
      <c r="G28" s="94"/>
      <c r="H28" s="194">
        <v>0</v>
      </c>
      <c r="I28" s="187">
        <v>0</v>
      </c>
      <c r="J28" s="187">
        <v>0</v>
      </c>
      <c r="K28" s="187">
        <v>0</v>
      </c>
      <c r="L28" s="187">
        <v>0</v>
      </c>
      <c r="M28" s="194">
        <v>0</v>
      </c>
      <c r="N28" s="194">
        <v>0</v>
      </c>
      <c r="O28" s="355"/>
      <c r="P28" s="355"/>
    </row>
    <row r="29" spans="1:16" x14ac:dyDescent="0.2">
      <c r="A29" s="355"/>
      <c r="B29" s="31" t="s">
        <v>159</v>
      </c>
      <c r="C29" s="94"/>
      <c r="D29" s="94"/>
      <c r="E29" s="94"/>
      <c r="F29" s="95"/>
      <c r="G29" s="94"/>
      <c r="H29" s="194">
        <v>0</v>
      </c>
      <c r="I29" s="187">
        <v>0</v>
      </c>
      <c r="J29" s="187">
        <v>0</v>
      </c>
      <c r="K29" s="187">
        <v>0</v>
      </c>
      <c r="L29" s="187">
        <v>0</v>
      </c>
      <c r="M29" s="194">
        <v>0</v>
      </c>
      <c r="N29" s="194">
        <v>0</v>
      </c>
      <c r="O29" s="355"/>
      <c r="P29" s="355"/>
    </row>
    <row r="30" spans="1:16" x14ac:dyDescent="0.2">
      <c r="A30" s="355"/>
      <c r="B30" s="31" t="s">
        <v>158</v>
      </c>
      <c r="C30" s="94"/>
      <c r="D30" s="94"/>
      <c r="E30" s="94"/>
      <c r="F30" s="95"/>
      <c r="G30" s="94"/>
      <c r="H30" s="194">
        <v>0</v>
      </c>
      <c r="I30" s="187">
        <v>0</v>
      </c>
      <c r="J30" s="187">
        <v>0</v>
      </c>
      <c r="K30" s="187">
        <v>0</v>
      </c>
      <c r="L30" s="187">
        <v>0</v>
      </c>
      <c r="M30" s="194">
        <v>0</v>
      </c>
      <c r="N30" s="194">
        <v>0</v>
      </c>
      <c r="O30" s="355"/>
      <c r="P30" s="355"/>
    </row>
    <row r="31" spans="1:16" x14ac:dyDescent="0.2">
      <c r="A31" s="355"/>
      <c r="B31" s="31" t="s">
        <v>161</v>
      </c>
      <c r="C31" s="240" t="s">
        <v>246</v>
      </c>
      <c r="D31" s="240" t="s">
        <v>246</v>
      </c>
      <c r="E31" s="240" t="s">
        <v>246</v>
      </c>
      <c r="F31" s="240" t="s">
        <v>246</v>
      </c>
      <c r="G31" s="240" t="s">
        <v>246</v>
      </c>
      <c r="H31" s="194">
        <v>0</v>
      </c>
      <c r="I31" s="187">
        <v>0</v>
      </c>
      <c r="J31" s="187">
        <v>0</v>
      </c>
      <c r="K31" s="187">
        <v>0</v>
      </c>
      <c r="L31" s="187">
        <v>0</v>
      </c>
      <c r="M31" s="194">
        <v>0</v>
      </c>
      <c r="N31" s="194">
        <v>0</v>
      </c>
      <c r="O31" s="355"/>
      <c r="P31" s="355"/>
    </row>
    <row r="32" spans="1:16" ht="13.5" customHeight="1" x14ac:dyDescent="0.2">
      <c r="A32" s="355"/>
      <c r="B32" s="31" t="s">
        <v>162</v>
      </c>
      <c r="C32" s="240" t="s">
        <v>246</v>
      </c>
      <c r="D32" s="240" t="s">
        <v>246</v>
      </c>
      <c r="E32" s="240" t="s">
        <v>246</v>
      </c>
      <c r="F32" s="240" t="s">
        <v>246</v>
      </c>
      <c r="G32" s="240" t="s">
        <v>246</v>
      </c>
      <c r="H32" s="194">
        <v>0</v>
      </c>
      <c r="I32" s="187">
        <v>0</v>
      </c>
      <c r="J32" s="187">
        <v>0</v>
      </c>
      <c r="K32" s="187">
        <v>0</v>
      </c>
      <c r="L32" s="187">
        <v>0</v>
      </c>
      <c r="M32" s="194">
        <v>0</v>
      </c>
      <c r="N32" s="194">
        <v>0</v>
      </c>
      <c r="O32" s="355"/>
      <c r="P32" s="355"/>
    </row>
    <row r="33" spans="1:16" ht="15" customHeight="1" x14ac:dyDescent="0.2">
      <c r="A33" s="355"/>
      <c r="B33" s="181" t="s">
        <v>442</v>
      </c>
      <c r="C33" s="181"/>
      <c r="D33" s="181"/>
      <c r="E33" s="181"/>
      <c r="F33" s="181"/>
      <c r="G33" s="181"/>
      <c r="H33" s="195">
        <f>SUM(I33:L33)</f>
        <v>0</v>
      </c>
      <c r="I33" s="189">
        <v>0</v>
      </c>
      <c r="J33" s="189">
        <v>0</v>
      </c>
      <c r="K33" s="189">
        <v>0</v>
      </c>
      <c r="L33" s="189">
        <v>0</v>
      </c>
      <c r="M33" s="195">
        <v>0</v>
      </c>
      <c r="N33" s="195">
        <v>0</v>
      </c>
      <c r="O33" s="355"/>
      <c r="P33" s="355"/>
    </row>
    <row r="34" spans="1:16" ht="22.5" x14ac:dyDescent="0.2">
      <c r="A34" s="355" t="s">
        <v>172</v>
      </c>
      <c r="B34" s="31" t="s">
        <v>173</v>
      </c>
      <c r="C34" s="94"/>
      <c r="D34" s="94"/>
      <c r="E34" s="94"/>
      <c r="F34" s="95"/>
      <c r="G34" s="94"/>
      <c r="H34" s="194">
        <v>1</v>
      </c>
      <c r="I34" s="187">
        <v>0</v>
      </c>
      <c r="J34" s="187">
        <v>0</v>
      </c>
      <c r="K34" s="187">
        <v>0</v>
      </c>
      <c r="L34" s="187">
        <v>1</v>
      </c>
      <c r="M34" s="194">
        <v>1</v>
      </c>
      <c r="N34" s="194">
        <v>1</v>
      </c>
      <c r="O34" s="355" t="s">
        <v>174</v>
      </c>
      <c r="P34" s="355" t="s">
        <v>175</v>
      </c>
    </row>
    <row r="35" spans="1:16" x14ac:dyDescent="0.2">
      <c r="A35" s="355"/>
      <c r="B35" s="31" t="s">
        <v>156</v>
      </c>
      <c r="C35" s="94"/>
      <c r="D35" s="94"/>
      <c r="E35" s="94"/>
      <c r="F35" s="95"/>
      <c r="G35" s="94"/>
      <c r="H35" s="194">
        <v>0</v>
      </c>
      <c r="I35" s="187" t="s">
        <v>167</v>
      </c>
      <c r="J35" s="187" t="s">
        <v>167</v>
      </c>
      <c r="K35" s="187" t="s">
        <v>167</v>
      </c>
      <c r="L35" s="187" t="s">
        <v>167</v>
      </c>
      <c r="M35" s="194">
        <v>0</v>
      </c>
      <c r="N35" s="194">
        <v>0</v>
      </c>
      <c r="O35" s="355"/>
      <c r="P35" s="355"/>
    </row>
    <row r="36" spans="1:16" ht="22.5" x14ac:dyDescent="0.2">
      <c r="A36" s="355"/>
      <c r="B36" s="238" t="s">
        <v>453</v>
      </c>
      <c r="C36" s="94"/>
      <c r="D36" s="94"/>
      <c r="E36" s="94"/>
      <c r="F36" s="95"/>
      <c r="G36" s="94"/>
      <c r="H36" s="194">
        <v>0</v>
      </c>
      <c r="I36" s="187">
        <v>0</v>
      </c>
      <c r="J36" s="187">
        <v>0</v>
      </c>
      <c r="K36" s="187">
        <v>0</v>
      </c>
      <c r="L36" s="187">
        <v>0</v>
      </c>
      <c r="M36" s="194">
        <v>0</v>
      </c>
      <c r="N36" s="194">
        <v>0</v>
      </c>
      <c r="O36" s="355"/>
      <c r="P36" s="355"/>
    </row>
    <row r="37" spans="1:16" x14ac:dyDescent="0.2">
      <c r="A37" s="355"/>
      <c r="B37" s="31" t="s">
        <v>159</v>
      </c>
      <c r="C37" s="94"/>
      <c r="D37" s="94"/>
      <c r="E37" s="94"/>
      <c r="F37" s="95"/>
      <c r="G37" s="94"/>
      <c r="H37" s="194">
        <v>0</v>
      </c>
      <c r="I37" s="187">
        <v>0</v>
      </c>
      <c r="J37" s="187">
        <v>0</v>
      </c>
      <c r="K37" s="187">
        <v>0</v>
      </c>
      <c r="L37" s="187">
        <v>0</v>
      </c>
      <c r="M37" s="194">
        <v>0</v>
      </c>
      <c r="N37" s="194">
        <v>0</v>
      </c>
      <c r="O37" s="355"/>
      <c r="P37" s="355"/>
    </row>
    <row r="38" spans="1:16" x14ac:dyDescent="0.2">
      <c r="A38" s="355"/>
      <c r="B38" s="31" t="s">
        <v>158</v>
      </c>
      <c r="C38" s="94"/>
      <c r="D38" s="94"/>
      <c r="E38" s="94"/>
      <c r="F38" s="95"/>
      <c r="G38" s="94"/>
      <c r="H38" s="194">
        <v>0</v>
      </c>
      <c r="I38" s="187">
        <v>0</v>
      </c>
      <c r="J38" s="187">
        <v>0</v>
      </c>
      <c r="K38" s="187">
        <v>0</v>
      </c>
      <c r="L38" s="187">
        <v>0</v>
      </c>
      <c r="M38" s="194">
        <v>0</v>
      </c>
      <c r="N38" s="194">
        <v>0</v>
      </c>
      <c r="O38" s="355"/>
      <c r="P38" s="355"/>
    </row>
    <row r="39" spans="1:16" x14ac:dyDescent="0.2">
      <c r="A39" s="355"/>
      <c r="B39" s="31" t="s">
        <v>161</v>
      </c>
      <c r="C39" s="240" t="s">
        <v>246</v>
      </c>
      <c r="D39" s="240" t="s">
        <v>246</v>
      </c>
      <c r="E39" s="240" t="s">
        <v>246</v>
      </c>
      <c r="F39" s="240" t="s">
        <v>246</v>
      </c>
      <c r="G39" s="240" t="s">
        <v>246</v>
      </c>
      <c r="H39" s="194">
        <v>0</v>
      </c>
      <c r="I39" s="187">
        <v>0</v>
      </c>
      <c r="J39" s="187">
        <v>0</v>
      </c>
      <c r="K39" s="187">
        <v>0</v>
      </c>
      <c r="L39" s="187">
        <v>0</v>
      </c>
      <c r="M39" s="194">
        <v>0</v>
      </c>
      <c r="N39" s="194">
        <v>0</v>
      </c>
      <c r="O39" s="355"/>
      <c r="P39" s="355"/>
    </row>
    <row r="40" spans="1:16" ht="11.25" customHeight="1" x14ac:dyDescent="0.2">
      <c r="A40" s="355"/>
      <c r="B40" s="31" t="s">
        <v>162</v>
      </c>
      <c r="C40" s="240" t="s">
        <v>246</v>
      </c>
      <c r="D40" s="240" t="s">
        <v>246</v>
      </c>
      <c r="E40" s="240" t="s">
        <v>246</v>
      </c>
      <c r="F40" s="240" t="s">
        <v>246</v>
      </c>
      <c r="G40" s="240" t="s">
        <v>246</v>
      </c>
      <c r="H40" s="194">
        <v>0</v>
      </c>
      <c r="I40" s="187">
        <v>0</v>
      </c>
      <c r="J40" s="187">
        <v>0</v>
      </c>
      <c r="K40" s="187">
        <v>0</v>
      </c>
      <c r="L40" s="187">
        <v>0</v>
      </c>
      <c r="M40" s="194">
        <v>0</v>
      </c>
      <c r="N40" s="194">
        <v>0</v>
      </c>
      <c r="O40" s="355"/>
      <c r="P40" s="355"/>
    </row>
    <row r="41" spans="1:16" ht="15.75" customHeight="1" x14ac:dyDescent="0.2">
      <c r="A41" s="355"/>
      <c r="B41" s="181" t="s">
        <v>442</v>
      </c>
      <c r="C41" s="181"/>
      <c r="D41" s="181"/>
      <c r="E41" s="181"/>
      <c r="F41" s="181"/>
      <c r="G41" s="181"/>
      <c r="H41" s="195">
        <f>SUM(I41:L41)</f>
        <v>0</v>
      </c>
      <c r="I41" s="189">
        <v>0</v>
      </c>
      <c r="J41" s="189">
        <v>0</v>
      </c>
      <c r="K41" s="189">
        <v>0</v>
      </c>
      <c r="L41" s="189">
        <v>0</v>
      </c>
      <c r="M41" s="195">
        <v>0</v>
      </c>
      <c r="N41" s="195">
        <v>0</v>
      </c>
      <c r="O41" s="355"/>
      <c r="P41" s="355"/>
    </row>
    <row r="42" spans="1:16" x14ac:dyDescent="0.2">
      <c r="A42" s="355" t="s">
        <v>176</v>
      </c>
      <c r="B42" s="31" t="s">
        <v>177</v>
      </c>
      <c r="C42" s="94"/>
      <c r="D42" s="94"/>
      <c r="E42" s="94"/>
      <c r="F42" s="95"/>
      <c r="G42" s="94"/>
      <c r="H42" s="194">
        <v>1</v>
      </c>
      <c r="I42" s="187">
        <v>0</v>
      </c>
      <c r="J42" s="187">
        <v>0</v>
      </c>
      <c r="K42" s="187">
        <v>0</v>
      </c>
      <c r="L42" s="187">
        <v>1</v>
      </c>
      <c r="M42" s="194">
        <v>1</v>
      </c>
      <c r="N42" s="194">
        <v>1</v>
      </c>
      <c r="O42" s="355" t="s">
        <v>178</v>
      </c>
      <c r="P42" s="355" t="s">
        <v>179</v>
      </c>
    </row>
    <row r="43" spans="1:16" x14ac:dyDescent="0.2">
      <c r="A43" s="355"/>
      <c r="B43" s="31" t="s">
        <v>156</v>
      </c>
      <c r="C43" s="94"/>
      <c r="D43" s="94"/>
      <c r="E43" s="94"/>
      <c r="F43" s="95"/>
      <c r="G43" s="94"/>
      <c r="H43" s="194">
        <v>0</v>
      </c>
      <c r="I43" s="187" t="s">
        <v>167</v>
      </c>
      <c r="J43" s="187" t="s">
        <v>167</v>
      </c>
      <c r="K43" s="187" t="s">
        <v>167</v>
      </c>
      <c r="L43" s="187" t="s">
        <v>167</v>
      </c>
      <c r="M43" s="194">
        <v>0</v>
      </c>
      <c r="N43" s="194">
        <v>0</v>
      </c>
      <c r="O43" s="355"/>
      <c r="P43" s="355"/>
    </row>
    <row r="44" spans="1:16" ht="22.5" x14ac:dyDescent="0.2">
      <c r="A44" s="355"/>
      <c r="B44" s="238" t="s">
        <v>453</v>
      </c>
      <c r="C44" s="94"/>
      <c r="D44" s="94"/>
      <c r="E44" s="94"/>
      <c r="F44" s="95"/>
      <c r="G44" s="94"/>
      <c r="H44" s="194">
        <v>0</v>
      </c>
      <c r="I44" s="187">
        <v>0</v>
      </c>
      <c r="J44" s="187">
        <v>0</v>
      </c>
      <c r="K44" s="187">
        <v>0</v>
      </c>
      <c r="L44" s="187">
        <v>0</v>
      </c>
      <c r="M44" s="194">
        <v>0</v>
      </c>
      <c r="N44" s="194">
        <v>0</v>
      </c>
      <c r="O44" s="355"/>
      <c r="P44" s="355"/>
    </row>
    <row r="45" spans="1:16" x14ac:dyDescent="0.2">
      <c r="A45" s="355"/>
      <c r="B45" s="31" t="s">
        <v>159</v>
      </c>
      <c r="C45" s="94"/>
      <c r="D45" s="94"/>
      <c r="E45" s="94"/>
      <c r="F45" s="95"/>
      <c r="G45" s="94"/>
      <c r="H45" s="194">
        <v>0</v>
      </c>
      <c r="I45" s="187">
        <v>0</v>
      </c>
      <c r="J45" s="187">
        <v>0</v>
      </c>
      <c r="K45" s="187">
        <v>0</v>
      </c>
      <c r="L45" s="187">
        <v>0</v>
      </c>
      <c r="M45" s="194">
        <v>0</v>
      </c>
      <c r="N45" s="194">
        <v>0</v>
      </c>
      <c r="O45" s="355"/>
      <c r="P45" s="355"/>
    </row>
    <row r="46" spans="1:16" x14ac:dyDescent="0.2">
      <c r="A46" s="355"/>
      <c r="B46" s="31" t="s">
        <v>158</v>
      </c>
      <c r="C46" s="94"/>
      <c r="D46" s="94"/>
      <c r="E46" s="94"/>
      <c r="F46" s="95"/>
      <c r="G46" s="94"/>
      <c r="H46" s="194">
        <v>0</v>
      </c>
      <c r="I46" s="187">
        <v>0</v>
      </c>
      <c r="J46" s="187">
        <v>0</v>
      </c>
      <c r="K46" s="187">
        <v>0</v>
      </c>
      <c r="L46" s="187">
        <v>0</v>
      </c>
      <c r="M46" s="194">
        <v>0</v>
      </c>
      <c r="N46" s="194">
        <v>0</v>
      </c>
      <c r="O46" s="355"/>
      <c r="P46" s="355"/>
    </row>
    <row r="47" spans="1:16" x14ac:dyDescent="0.2">
      <c r="A47" s="355"/>
      <c r="B47" s="31" t="s">
        <v>161</v>
      </c>
      <c r="C47" s="240" t="s">
        <v>246</v>
      </c>
      <c r="D47" s="240" t="s">
        <v>246</v>
      </c>
      <c r="E47" s="240" t="s">
        <v>246</v>
      </c>
      <c r="F47" s="240" t="s">
        <v>246</v>
      </c>
      <c r="G47" s="240" t="s">
        <v>246</v>
      </c>
      <c r="H47" s="194">
        <v>0</v>
      </c>
      <c r="I47" s="187">
        <v>0</v>
      </c>
      <c r="J47" s="187">
        <v>0</v>
      </c>
      <c r="K47" s="187">
        <v>0</v>
      </c>
      <c r="L47" s="187">
        <v>0</v>
      </c>
      <c r="M47" s="194">
        <v>0</v>
      </c>
      <c r="N47" s="194">
        <v>0</v>
      </c>
      <c r="O47" s="355"/>
      <c r="P47" s="355"/>
    </row>
    <row r="48" spans="1:16" ht="13.5" customHeight="1" x14ac:dyDescent="0.2">
      <c r="A48" s="355"/>
      <c r="B48" s="31" t="s">
        <v>162</v>
      </c>
      <c r="C48" s="240" t="s">
        <v>246</v>
      </c>
      <c r="D48" s="240" t="s">
        <v>246</v>
      </c>
      <c r="E48" s="240" t="s">
        <v>246</v>
      </c>
      <c r="F48" s="240" t="s">
        <v>246</v>
      </c>
      <c r="G48" s="240" t="s">
        <v>246</v>
      </c>
      <c r="H48" s="194">
        <v>0</v>
      </c>
      <c r="I48" s="187">
        <v>0</v>
      </c>
      <c r="J48" s="187">
        <v>0</v>
      </c>
      <c r="K48" s="187">
        <v>0</v>
      </c>
      <c r="L48" s="187">
        <v>0</v>
      </c>
      <c r="M48" s="194">
        <v>0</v>
      </c>
      <c r="N48" s="194">
        <v>0</v>
      </c>
      <c r="O48" s="355"/>
      <c r="P48" s="355"/>
    </row>
    <row r="49" spans="1:16" ht="15" customHeight="1" x14ac:dyDescent="0.2">
      <c r="A49" s="355"/>
      <c r="B49" s="181" t="s">
        <v>442</v>
      </c>
      <c r="C49" s="181"/>
      <c r="D49" s="181"/>
      <c r="E49" s="181"/>
      <c r="F49" s="181"/>
      <c r="G49" s="181"/>
      <c r="H49" s="195">
        <f>SUM(I49:L49)</f>
        <v>0</v>
      </c>
      <c r="I49" s="189">
        <v>0</v>
      </c>
      <c r="J49" s="189">
        <v>0</v>
      </c>
      <c r="K49" s="189">
        <v>0</v>
      </c>
      <c r="L49" s="189">
        <v>0</v>
      </c>
      <c r="M49" s="195">
        <v>0</v>
      </c>
      <c r="N49" s="195">
        <v>0</v>
      </c>
      <c r="O49" s="355"/>
      <c r="P49" s="355"/>
    </row>
    <row r="50" spans="1:16" ht="22.5" x14ac:dyDescent="0.2">
      <c r="A50" s="355" t="s">
        <v>180</v>
      </c>
      <c r="B50" s="31" t="s">
        <v>181</v>
      </c>
      <c r="C50" s="94"/>
      <c r="D50" s="94"/>
      <c r="E50" s="94"/>
      <c r="F50" s="95"/>
      <c r="G50" s="94"/>
      <c r="H50" s="194">
        <v>1</v>
      </c>
      <c r="I50" s="187">
        <v>0</v>
      </c>
      <c r="J50" s="187">
        <v>0</v>
      </c>
      <c r="K50" s="187">
        <v>0</v>
      </c>
      <c r="L50" s="187">
        <v>1</v>
      </c>
      <c r="M50" s="194">
        <v>1</v>
      </c>
      <c r="N50" s="194">
        <v>1</v>
      </c>
      <c r="O50" s="355" t="s">
        <v>178</v>
      </c>
      <c r="P50" s="356" t="s">
        <v>438</v>
      </c>
    </row>
    <row r="51" spans="1:16" x14ac:dyDescent="0.2">
      <c r="A51" s="355"/>
      <c r="B51" s="31" t="s">
        <v>156</v>
      </c>
      <c r="C51" s="94"/>
      <c r="D51" s="94"/>
      <c r="E51" s="94"/>
      <c r="F51" s="95"/>
      <c r="G51" s="94"/>
      <c r="H51" s="194">
        <v>2000</v>
      </c>
      <c r="I51" s="187" t="s">
        <v>167</v>
      </c>
      <c r="J51" s="187" t="s">
        <v>167</v>
      </c>
      <c r="K51" s="187" t="s">
        <v>167</v>
      </c>
      <c r="L51" s="187" t="s">
        <v>167</v>
      </c>
      <c r="M51" s="194">
        <v>2000</v>
      </c>
      <c r="N51" s="194">
        <v>2000</v>
      </c>
      <c r="O51" s="355"/>
      <c r="P51" s="356"/>
    </row>
    <row r="52" spans="1:16" ht="22.5" x14ac:dyDescent="0.2">
      <c r="A52" s="355"/>
      <c r="B52" s="238" t="s">
        <v>453</v>
      </c>
      <c r="C52" s="94"/>
      <c r="D52" s="94"/>
      <c r="E52" s="94"/>
      <c r="F52" s="95"/>
      <c r="G52" s="94"/>
      <c r="H52" s="194">
        <f t="shared" ref="H52:N52" si="4">H54+H53+H55+H56</f>
        <v>2000</v>
      </c>
      <c r="I52" s="187">
        <f t="shared" si="4"/>
        <v>0</v>
      </c>
      <c r="J52" s="187">
        <f t="shared" si="4"/>
        <v>0</v>
      </c>
      <c r="K52" s="187">
        <f t="shared" si="4"/>
        <v>0</v>
      </c>
      <c r="L52" s="187">
        <f t="shared" si="4"/>
        <v>2000</v>
      </c>
      <c r="M52" s="194">
        <f t="shared" si="4"/>
        <v>2000</v>
      </c>
      <c r="N52" s="194">
        <f t="shared" si="4"/>
        <v>2000</v>
      </c>
      <c r="O52" s="355"/>
      <c r="P52" s="356"/>
    </row>
    <row r="53" spans="1:16" x14ac:dyDescent="0.2">
      <c r="A53" s="355"/>
      <c r="B53" s="31" t="s">
        <v>159</v>
      </c>
      <c r="C53" s="98">
        <v>123</v>
      </c>
      <c r="D53" s="96" t="s">
        <v>160</v>
      </c>
      <c r="E53" s="97">
        <v>11</v>
      </c>
      <c r="F53" s="98" t="s">
        <v>373</v>
      </c>
      <c r="G53" s="97">
        <v>241</v>
      </c>
      <c r="H53" s="194">
        <f>I53+J53+K53+L53</f>
        <v>2000</v>
      </c>
      <c r="I53" s="187">
        <f t="shared" ref="I53:N53" si="5">I61</f>
        <v>0</v>
      </c>
      <c r="J53" s="187">
        <f t="shared" si="5"/>
        <v>0</v>
      </c>
      <c r="K53" s="187">
        <f t="shared" si="5"/>
        <v>0</v>
      </c>
      <c r="L53" s="187">
        <f t="shared" si="5"/>
        <v>2000</v>
      </c>
      <c r="M53" s="194">
        <f t="shared" si="5"/>
        <v>2000</v>
      </c>
      <c r="N53" s="194">
        <f t="shared" si="5"/>
        <v>2000</v>
      </c>
      <c r="O53" s="355"/>
      <c r="P53" s="356"/>
    </row>
    <row r="54" spans="1:16" x14ac:dyDescent="0.2">
      <c r="A54" s="355"/>
      <c r="B54" s="31" t="s">
        <v>158</v>
      </c>
      <c r="C54" s="94"/>
      <c r="D54" s="94"/>
      <c r="E54" s="94"/>
      <c r="F54" s="95"/>
      <c r="G54" s="94"/>
      <c r="H54" s="194">
        <f>I54+J54+K54+L54</f>
        <v>0</v>
      </c>
      <c r="I54" s="187">
        <f t="shared" ref="I54:N54" si="6">I62</f>
        <v>0</v>
      </c>
      <c r="J54" s="187">
        <f t="shared" si="6"/>
        <v>0</v>
      </c>
      <c r="K54" s="187">
        <f t="shared" si="6"/>
        <v>0</v>
      </c>
      <c r="L54" s="187">
        <f t="shared" si="6"/>
        <v>0</v>
      </c>
      <c r="M54" s="194">
        <f t="shared" si="6"/>
        <v>0</v>
      </c>
      <c r="N54" s="194">
        <f t="shared" si="6"/>
        <v>0</v>
      </c>
      <c r="O54" s="355"/>
      <c r="P54" s="356"/>
    </row>
    <row r="55" spans="1:16" x14ac:dyDescent="0.2">
      <c r="A55" s="355"/>
      <c r="B55" s="31" t="s">
        <v>161</v>
      </c>
      <c r="C55" s="240" t="s">
        <v>246</v>
      </c>
      <c r="D55" s="240" t="s">
        <v>246</v>
      </c>
      <c r="E55" s="240" t="s">
        <v>246</v>
      </c>
      <c r="F55" s="240" t="s">
        <v>246</v>
      </c>
      <c r="G55" s="240" t="s">
        <v>246</v>
      </c>
      <c r="H55" s="194">
        <f>I55+J55+K55+L55</f>
        <v>0</v>
      </c>
      <c r="I55" s="187">
        <f t="shared" ref="I55:N56" si="7">I63</f>
        <v>0</v>
      </c>
      <c r="J55" s="187">
        <f t="shared" si="7"/>
        <v>0</v>
      </c>
      <c r="K55" s="187">
        <f t="shared" si="7"/>
        <v>0</v>
      </c>
      <c r="L55" s="187">
        <f t="shared" si="7"/>
        <v>0</v>
      </c>
      <c r="M55" s="194">
        <f t="shared" si="7"/>
        <v>0</v>
      </c>
      <c r="N55" s="194">
        <f t="shared" si="7"/>
        <v>0</v>
      </c>
      <c r="O55" s="355"/>
      <c r="P55" s="356"/>
    </row>
    <row r="56" spans="1:16" ht="12" customHeight="1" x14ac:dyDescent="0.2">
      <c r="A56" s="355"/>
      <c r="B56" s="31" t="s">
        <v>162</v>
      </c>
      <c r="C56" s="240" t="s">
        <v>246</v>
      </c>
      <c r="D56" s="240" t="s">
        <v>246</v>
      </c>
      <c r="E56" s="240" t="s">
        <v>246</v>
      </c>
      <c r="F56" s="240" t="s">
        <v>246</v>
      </c>
      <c r="G56" s="240" t="s">
        <v>246</v>
      </c>
      <c r="H56" s="194">
        <f>I56+J56+K56+L56</f>
        <v>0</v>
      </c>
      <c r="I56" s="187">
        <f t="shared" si="7"/>
        <v>0</v>
      </c>
      <c r="J56" s="187">
        <f t="shared" si="7"/>
        <v>0</v>
      </c>
      <c r="K56" s="187">
        <f t="shared" si="7"/>
        <v>0</v>
      </c>
      <c r="L56" s="187">
        <f t="shared" si="7"/>
        <v>0</v>
      </c>
      <c r="M56" s="194">
        <f t="shared" si="7"/>
        <v>0</v>
      </c>
      <c r="N56" s="194">
        <f t="shared" si="7"/>
        <v>0</v>
      </c>
      <c r="O56" s="355"/>
      <c r="P56" s="356"/>
    </row>
    <row r="57" spans="1:16" ht="17.25" customHeight="1" x14ac:dyDescent="0.2">
      <c r="A57" s="355"/>
      <c r="B57" s="181" t="s">
        <v>442</v>
      </c>
      <c r="C57" s="181"/>
      <c r="D57" s="181"/>
      <c r="E57" s="181"/>
      <c r="F57" s="181"/>
      <c r="G57" s="181"/>
      <c r="H57" s="195">
        <f>SUM(I57:L57)</f>
        <v>0</v>
      </c>
      <c r="I57" s="189">
        <v>0</v>
      </c>
      <c r="J57" s="189">
        <v>0</v>
      </c>
      <c r="K57" s="189">
        <v>0</v>
      </c>
      <c r="L57" s="189">
        <v>0</v>
      </c>
      <c r="M57" s="195">
        <v>0</v>
      </c>
      <c r="N57" s="195">
        <v>0</v>
      </c>
      <c r="O57" s="355"/>
      <c r="P57" s="356"/>
    </row>
    <row r="58" spans="1:16" ht="33.75" x14ac:dyDescent="0.2">
      <c r="A58" s="355" t="s">
        <v>183</v>
      </c>
      <c r="B58" s="31" t="s">
        <v>184</v>
      </c>
      <c r="C58" s="94"/>
      <c r="D58" s="94"/>
      <c r="E58" s="94"/>
      <c r="F58" s="95"/>
      <c r="G58" s="94"/>
      <c r="H58" s="194">
        <v>1</v>
      </c>
      <c r="I58" s="187">
        <v>0</v>
      </c>
      <c r="J58" s="187">
        <v>0</v>
      </c>
      <c r="K58" s="187">
        <v>0</v>
      </c>
      <c r="L58" s="187">
        <v>1</v>
      </c>
      <c r="M58" s="194">
        <v>1</v>
      </c>
      <c r="N58" s="194">
        <v>1</v>
      </c>
      <c r="O58" s="355" t="s">
        <v>178</v>
      </c>
      <c r="P58" s="355" t="s">
        <v>182</v>
      </c>
    </row>
    <row r="59" spans="1:16" x14ac:dyDescent="0.2">
      <c r="A59" s="355"/>
      <c r="B59" s="31" t="s">
        <v>156</v>
      </c>
      <c r="C59" s="94"/>
      <c r="D59" s="94"/>
      <c r="E59" s="94"/>
      <c r="F59" s="95"/>
      <c r="G59" s="94"/>
      <c r="H59" s="194">
        <v>2000</v>
      </c>
      <c r="I59" s="187" t="s">
        <v>167</v>
      </c>
      <c r="J59" s="187" t="s">
        <v>167</v>
      </c>
      <c r="K59" s="187" t="s">
        <v>167</v>
      </c>
      <c r="L59" s="187" t="s">
        <v>167</v>
      </c>
      <c r="M59" s="194">
        <v>0</v>
      </c>
      <c r="N59" s="194">
        <v>0</v>
      </c>
      <c r="O59" s="355"/>
      <c r="P59" s="355"/>
    </row>
    <row r="60" spans="1:16" ht="22.5" x14ac:dyDescent="0.2">
      <c r="A60" s="355"/>
      <c r="B60" s="238" t="s">
        <v>453</v>
      </c>
      <c r="C60" s="94"/>
      <c r="D60" s="94"/>
      <c r="E60" s="94"/>
      <c r="F60" s="95"/>
      <c r="G60" s="94"/>
      <c r="H60" s="194">
        <f t="shared" ref="H60:N60" si="8">H62+H61+H63+H64</f>
        <v>2000</v>
      </c>
      <c r="I60" s="187">
        <f t="shared" si="8"/>
        <v>0</v>
      </c>
      <c r="J60" s="187">
        <f t="shared" si="8"/>
        <v>0</v>
      </c>
      <c r="K60" s="187">
        <f t="shared" si="8"/>
        <v>0</v>
      </c>
      <c r="L60" s="187">
        <f t="shared" si="8"/>
        <v>2000</v>
      </c>
      <c r="M60" s="194">
        <f t="shared" si="8"/>
        <v>2000</v>
      </c>
      <c r="N60" s="194">
        <f t="shared" si="8"/>
        <v>2000</v>
      </c>
      <c r="O60" s="355"/>
      <c r="P60" s="355"/>
    </row>
    <row r="61" spans="1:16" x14ac:dyDescent="0.2">
      <c r="A61" s="355"/>
      <c r="B61" s="31" t="s">
        <v>159</v>
      </c>
      <c r="C61" s="98">
        <v>123</v>
      </c>
      <c r="D61" s="96" t="s">
        <v>160</v>
      </c>
      <c r="E61" s="97">
        <v>11</v>
      </c>
      <c r="F61" s="98" t="s">
        <v>373</v>
      </c>
      <c r="G61" s="97">
        <v>241</v>
      </c>
      <c r="H61" s="194">
        <f>I61+J61+K61+L61</f>
        <v>2000</v>
      </c>
      <c r="I61" s="187">
        <v>0</v>
      </c>
      <c r="J61" s="187">
        <v>0</v>
      </c>
      <c r="K61" s="187">
        <v>0</v>
      </c>
      <c r="L61" s="187">
        <v>2000</v>
      </c>
      <c r="M61" s="194">
        <v>2000</v>
      </c>
      <c r="N61" s="194">
        <v>2000</v>
      </c>
      <c r="O61" s="355"/>
      <c r="P61" s="355"/>
    </row>
    <row r="62" spans="1:16" x14ac:dyDescent="0.2">
      <c r="A62" s="355"/>
      <c r="B62" s="31" t="s">
        <v>158</v>
      </c>
      <c r="C62" s="94"/>
      <c r="D62" s="94"/>
      <c r="E62" s="94"/>
      <c r="F62" s="95"/>
      <c r="G62" s="94"/>
      <c r="H62" s="194">
        <f>I62+J62+K62+L62</f>
        <v>0</v>
      </c>
      <c r="I62" s="187">
        <v>0</v>
      </c>
      <c r="J62" s="187">
        <v>0</v>
      </c>
      <c r="K62" s="187">
        <v>0</v>
      </c>
      <c r="L62" s="187">
        <v>0</v>
      </c>
      <c r="M62" s="194">
        <v>0</v>
      </c>
      <c r="N62" s="194">
        <v>0</v>
      </c>
      <c r="O62" s="355"/>
      <c r="P62" s="355"/>
    </row>
    <row r="63" spans="1:16" x14ac:dyDescent="0.2">
      <c r="A63" s="355"/>
      <c r="B63" s="31" t="s">
        <v>161</v>
      </c>
      <c r="C63" s="240" t="s">
        <v>246</v>
      </c>
      <c r="D63" s="240" t="s">
        <v>246</v>
      </c>
      <c r="E63" s="240" t="s">
        <v>246</v>
      </c>
      <c r="F63" s="240" t="s">
        <v>246</v>
      </c>
      <c r="G63" s="240" t="s">
        <v>246</v>
      </c>
      <c r="H63" s="194">
        <f>I63+J63+K63+L63</f>
        <v>0</v>
      </c>
      <c r="I63" s="187">
        <v>0</v>
      </c>
      <c r="J63" s="187">
        <v>0</v>
      </c>
      <c r="K63" s="187">
        <v>0</v>
      </c>
      <c r="L63" s="187">
        <v>0</v>
      </c>
      <c r="M63" s="194">
        <v>0</v>
      </c>
      <c r="N63" s="194">
        <v>0</v>
      </c>
      <c r="O63" s="355"/>
      <c r="P63" s="355"/>
    </row>
    <row r="64" spans="1:16" ht="11.25" customHeight="1" x14ac:dyDescent="0.2">
      <c r="A64" s="355"/>
      <c r="B64" s="31" t="s">
        <v>162</v>
      </c>
      <c r="C64" s="240" t="s">
        <v>246</v>
      </c>
      <c r="D64" s="240" t="s">
        <v>246</v>
      </c>
      <c r="E64" s="240" t="s">
        <v>246</v>
      </c>
      <c r="F64" s="240" t="s">
        <v>246</v>
      </c>
      <c r="G64" s="240" t="s">
        <v>246</v>
      </c>
      <c r="H64" s="194">
        <f>I64+J64+K64+L64</f>
        <v>0</v>
      </c>
      <c r="I64" s="187">
        <v>0</v>
      </c>
      <c r="J64" s="187">
        <v>0</v>
      </c>
      <c r="K64" s="187">
        <v>0</v>
      </c>
      <c r="L64" s="187">
        <v>0</v>
      </c>
      <c r="M64" s="194">
        <v>0</v>
      </c>
      <c r="N64" s="194">
        <v>0</v>
      </c>
      <c r="O64" s="355"/>
      <c r="P64" s="355"/>
    </row>
    <row r="65" spans="1:16" ht="14.25" customHeight="1" x14ac:dyDescent="0.2">
      <c r="A65" s="355"/>
      <c r="B65" s="181" t="s">
        <v>442</v>
      </c>
      <c r="C65" s="181"/>
      <c r="D65" s="181"/>
      <c r="E65" s="181"/>
      <c r="F65" s="181"/>
      <c r="G65" s="181"/>
      <c r="H65" s="195">
        <f>SUM(I65:L65)</f>
        <v>0</v>
      </c>
      <c r="I65" s="189">
        <v>0</v>
      </c>
      <c r="J65" s="189">
        <v>0</v>
      </c>
      <c r="K65" s="189">
        <v>0</v>
      </c>
      <c r="L65" s="189">
        <v>0</v>
      </c>
      <c r="M65" s="195">
        <v>0</v>
      </c>
      <c r="N65" s="195">
        <v>0</v>
      </c>
      <c r="O65" s="355"/>
      <c r="P65" s="355"/>
    </row>
    <row r="66" spans="1:16" ht="22.5" x14ac:dyDescent="0.2">
      <c r="A66" s="355" t="s">
        <v>185</v>
      </c>
      <c r="B66" s="31" t="s">
        <v>181</v>
      </c>
      <c r="C66" s="94"/>
      <c r="D66" s="94"/>
      <c r="E66" s="94"/>
      <c r="F66" s="95"/>
      <c r="G66" s="94"/>
      <c r="H66" s="194">
        <v>1</v>
      </c>
      <c r="I66" s="187">
        <v>0</v>
      </c>
      <c r="J66" s="187">
        <v>0</v>
      </c>
      <c r="K66" s="187">
        <v>0</v>
      </c>
      <c r="L66" s="187">
        <v>1</v>
      </c>
      <c r="M66" s="194">
        <v>0</v>
      </c>
      <c r="N66" s="194">
        <v>0</v>
      </c>
      <c r="O66" s="355" t="s">
        <v>165</v>
      </c>
      <c r="P66" s="356" t="s">
        <v>344</v>
      </c>
    </row>
    <row r="67" spans="1:16" x14ac:dyDescent="0.2">
      <c r="A67" s="355"/>
      <c r="B67" s="31" t="s">
        <v>156</v>
      </c>
      <c r="C67" s="94"/>
      <c r="D67" s="94"/>
      <c r="E67" s="94"/>
      <c r="F67" s="95"/>
      <c r="G67" s="94"/>
      <c r="H67" s="194">
        <v>0</v>
      </c>
      <c r="I67" s="187" t="s">
        <v>167</v>
      </c>
      <c r="J67" s="187" t="s">
        <v>167</v>
      </c>
      <c r="K67" s="187" t="s">
        <v>167</v>
      </c>
      <c r="L67" s="187" t="s">
        <v>167</v>
      </c>
      <c r="M67" s="194">
        <v>0</v>
      </c>
      <c r="N67" s="194">
        <v>0</v>
      </c>
      <c r="O67" s="355"/>
      <c r="P67" s="356"/>
    </row>
    <row r="68" spans="1:16" ht="22.5" x14ac:dyDescent="0.2">
      <c r="A68" s="355"/>
      <c r="B68" s="238" t="s">
        <v>453</v>
      </c>
      <c r="C68" s="94"/>
      <c r="D68" s="94"/>
      <c r="E68" s="94"/>
      <c r="F68" s="95"/>
      <c r="G68" s="94"/>
      <c r="H68" s="194">
        <f t="shared" ref="H68:N68" si="9">H70+H69+H71+H72</f>
        <v>0</v>
      </c>
      <c r="I68" s="187">
        <f t="shared" si="9"/>
        <v>0</v>
      </c>
      <c r="J68" s="187">
        <f t="shared" si="9"/>
        <v>0</v>
      </c>
      <c r="K68" s="187">
        <f t="shared" si="9"/>
        <v>0</v>
      </c>
      <c r="L68" s="187">
        <f t="shared" si="9"/>
        <v>0</v>
      </c>
      <c r="M68" s="194">
        <f t="shared" si="9"/>
        <v>0</v>
      </c>
      <c r="N68" s="194">
        <f t="shared" si="9"/>
        <v>0</v>
      </c>
      <c r="O68" s="355"/>
      <c r="P68" s="356"/>
    </row>
    <row r="69" spans="1:16" x14ac:dyDescent="0.2">
      <c r="A69" s="355"/>
      <c r="B69" s="31" t="s">
        <v>159</v>
      </c>
      <c r="C69" s="98"/>
      <c r="D69" s="96"/>
      <c r="E69" s="97"/>
      <c r="F69" s="98"/>
      <c r="G69" s="97"/>
      <c r="H69" s="194">
        <f>I69+J69+K69+L69</f>
        <v>0</v>
      </c>
      <c r="I69" s="187">
        <v>0</v>
      </c>
      <c r="J69" s="187">
        <v>0</v>
      </c>
      <c r="K69" s="187">
        <v>0</v>
      </c>
      <c r="L69" s="187">
        <v>0</v>
      </c>
      <c r="M69" s="194">
        <v>0</v>
      </c>
      <c r="N69" s="194">
        <v>0</v>
      </c>
      <c r="O69" s="355"/>
      <c r="P69" s="356"/>
    </row>
    <row r="70" spans="1:16" x14ac:dyDescent="0.2">
      <c r="A70" s="355"/>
      <c r="B70" s="31" t="s">
        <v>158</v>
      </c>
      <c r="C70" s="94"/>
      <c r="D70" s="94"/>
      <c r="E70" s="94"/>
      <c r="F70" s="95"/>
      <c r="G70" s="94"/>
      <c r="H70" s="194">
        <f t="shared" ref="H70:H76" si="10">I70+J70+K70+L70</f>
        <v>0</v>
      </c>
      <c r="I70" s="187">
        <v>0</v>
      </c>
      <c r="J70" s="187">
        <v>0</v>
      </c>
      <c r="K70" s="187">
        <v>0</v>
      </c>
      <c r="L70" s="187">
        <v>0</v>
      </c>
      <c r="M70" s="194">
        <v>0</v>
      </c>
      <c r="N70" s="194">
        <v>0</v>
      </c>
      <c r="O70" s="355"/>
      <c r="P70" s="356"/>
    </row>
    <row r="71" spans="1:16" x14ac:dyDescent="0.2">
      <c r="A71" s="355"/>
      <c r="B71" s="31" t="s">
        <v>161</v>
      </c>
      <c r="C71" s="240" t="s">
        <v>246</v>
      </c>
      <c r="D71" s="240" t="s">
        <v>246</v>
      </c>
      <c r="E71" s="240" t="s">
        <v>246</v>
      </c>
      <c r="F71" s="240" t="s">
        <v>246</v>
      </c>
      <c r="G71" s="240" t="s">
        <v>246</v>
      </c>
      <c r="H71" s="194">
        <f>I71+J71+K71+L71</f>
        <v>0</v>
      </c>
      <c r="I71" s="187">
        <v>0</v>
      </c>
      <c r="J71" s="187">
        <v>0</v>
      </c>
      <c r="K71" s="187">
        <v>0</v>
      </c>
      <c r="L71" s="187">
        <v>0</v>
      </c>
      <c r="M71" s="194">
        <v>0</v>
      </c>
      <c r="N71" s="194">
        <v>0</v>
      </c>
      <c r="O71" s="355"/>
      <c r="P71" s="356"/>
    </row>
    <row r="72" spans="1:16" ht="14.25" customHeight="1" x14ac:dyDescent="0.2">
      <c r="A72" s="355"/>
      <c r="B72" s="31" t="s">
        <v>162</v>
      </c>
      <c r="C72" s="240" t="s">
        <v>246</v>
      </c>
      <c r="D72" s="240" t="s">
        <v>246</v>
      </c>
      <c r="E72" s="240" t="s">
        <v>246</v>
      </c>
      <c r="F72" s="240" t="s">
        <v>246</v>
      </c>
      <c r="G72" s="240" t="s">
        <v>246</v>
      </c>
      <c r="H72" s="194">
        <f>I72+J72+K72+L72</f>
        <v>0</v>
      </c>
      <c r="I72" s="187">
        <v>0</v>
      </c>
      <c r="J72" s="187">
        <v>0</v>
      </c>
      <c r="K72" s="187">
        <v>0</v>
      </c>
      <c r="L72" s="187">
        <v>0</v>
      </c>
      <c r="M72" s="194">
        <v>0</v>
      </c>
      <c r="N72" s="194">
        <v>0</v>
      </c>
      <c r="O72" s="355"/>
      <c r="P72" s="356"/>
    </row>
    <row r="73" spans="1:16" ht="17.25" customHeight="1" x14ac:dyDescent="0.2">
      <c r="A73" s="355"/>
      <c r="B73" s="181" t="s">
        <v>442</v>
      </c>
      <c r="C73" s="181"/>
      <c r="D73" s="181"/>
      <c r="E73" s="181"/>
      <c r="F73" s="181"/>
      <c r="G73" s="181"/>
      <c r="H73" s="195">
        <f>SUM(I73:L73)</f>
        <v>0</v>
      </c>
      <c r="I73" s="189">
        <v>0</v>
      </c>
      <c r="J73" s="189">
        <v>0</v>
      </c>
      <c r="K73" s="189">
        <v>0</v>
      </c>
      <c r="L73" s="189">
        <v>0</v>
      </c>
      <c r="M73" s="195">
        <v>0</v>
      </c>
      <c r="N73" s="195">
        <v>0</v>
      </c>
      <c r="O73" s="355"/>
      <c r="P73" s="356"/>
    </row>
    <row r="74" spans="1:16" ht="22.5" x14ac:dyDescent="0.2">
      <c r="A74" s="355" t="s">
        <v>186</v>
      </c>
      <c r="B74" s="31" t="s">
        <v>454</v>
      </c>
      <c r="C74" s="94"/>
      <c r="D74" s="94"/>
      <c r="E74" s="94"/>
      <c r="F74" s="95"/>
      <c r="G74" s="94"/>
      <c r="H74" s="194">
        <f t="shared" ref="H74:N74" si="11">H76+H75+H77+H78</f>
        <v>2000</v>
      </c>
      <c r="I74" s="187">
        <f t="shared" si="11"/>
        <v>0</v>
      </c>
      <c r="J74" s="187">
        <f t="shared" si="11"/>
        <v>0</v>
      </c>
      <c r="K74" s="187">
        <f t="shared" si="11"/>
        <v>0</v>
      </c>
      <c r="L74" s="187">
        <f t="shared" si="11"/>
        <v>2000</v>
      </c>
      <c r="M74" s="194">
        <f t="shared" si="11"/>
        <v>2000</v>
      </c>
      <c r="N74" s="194">
        <f t="shared" si="11"/>
        <v>2000</v>
      </c>
      <c r="O74" s="355"/>
      <c r="P74" s="355"/>
    </row>
    <row r="75" spans="1:16" x14ac:dyDescent="0.2">
      <c r="A75" s="355"/>
      <c r="B75" s="31" t="s">
        <v>159</v>
      </c>
      <c r="C75" s="94"/>
      <c r="D75" s="94"/>
      <c r="E75" s="94"/>
      <c r="F75" s="95"/>
      <c r="G75" s="94"/>
      <c r="H75" s="194">
        <f>I75+J75+K75+L75</f>
        <v>2000</v>
      </c>
      <c r="I75" s="187">
        <f t="shared" ref="I75:N75" si="12">I21+I29+I37+I45+I53+I69</f>
        <v>0</v>
      </c>
      <c r="J75" s="187">
        <f t="shared" si="12"/>
        <v>0</v>
      </c>
      <c r="K75" s="187">
        <f t="shared" si="12"/>
        <v>0</v>
      </c>
      <c r="L75" s="187">
        <f t="shared" si="12"/>
        <v>2000</v>
      </c>
      <c r="M75" s="194">
        <f t="shared" si="12"/>
        <v>2000</v>
      </c>
      <c r="N75" s="194">
        <f t="shared" si="12"/>
        <v>2000</v>
      </c>
      <c r="O75" s="355"/>
      <c r="P75" s="355"/>
    </row>
    <row r="76" spans="1:16" x14ac:dyDescent="0.2">
      <c r="A76" s="355"/>
      <c r="B76" s="31" t="s">
        <v>158</v>
      </c>
      <c r="C76" s="94"/>
      <c r="D76" s="94"/>
      <c r="E76" s="94"/>
      <c r="F76" s="95"/>
      <c r="G76" s="94"/>
      <c r="H76" s="194">
        <f t="shared" si="10"/>
        <v>0</v>
      </c>
      <c r="I76" s="187">
        <f>I22+I30+I38+I46+I54+I70</f>
        <v>0</v>
      </c>
      <c r="J76" s="187">
        <f t="shared" ref="J76:L76" si="13">J22+J30+J38+J46+J54+J70</f>
        <v>0</v>
      </c>
      <c r="K76" s="187">
        <f t="shared" si="13"/>
        <v>0</v>
      </c>
      <c r="L76" s="187">
        <f t="shared" si="13"/>
        <v>0</v>
      </c>
      <c r="M76" s="194">
        <f t="shared" ref="M76:N78" si="14">M22+M30+M38+M46+M54+M70</f>
        <v>0</v>
      </c>
      <c r="N76" s="194">
        <f t="shared" si="14"/>
        <v>0</v>
      </c>
      <c r="O76" s="355"/>
      <c r="P76" s="355"/>
    </row>
    <row r="77" spans="1:16" x14ac:dyDescent="0.2">
      <c r="A77" s="355"/>
      <c r="B77" s="31" t="s">
        <v>161</v>
      </c>
      <c r="C77" s="240" t="s">
        <v>246</v>
      </c>
      <c r="D77" s="240" t="s">
        <v>246</v>
      </c>
      <c r="E77" s="240" t="s">
        <v>246</v>
      </c>
      <c r="F77" s="240" t="s">
        <v>246</v>
      </c>
      <c r="G77" s="240" t="s">
        <v>246</v>
      </c>
      <c r="H77" s="194">
        <f>I77+J77+K77+L77</f>
        <v>0</v>
      </c>
      <c r="I77" s="187">
        <f>I23+I31+I39+I47+I55+I71</f>
        <v>0</v>
      </c>
      <c r="J77" s="187">
        <f t="shared" ref="J77:L78" si="15">J23+J31+J39+J47+J55+J71</f>
        <v>0</v>
      </c>
      <c r="K77" s="187">
        <f t="shared" si="15"/>
        <v>0</v>
      </c>
      <c r="L77" s="187">
        <f t="shared" si="15"/>
        <v>0</v>
      </c>
      <c r="M77" s="194">
        <f t="shared" si="14"/>
        <v>0</v>
      </c>
      <c r="N77" s="194">
        <f t="shared" si="14"/>
        <v>0</v>
      </c>
      <c r="O77" s="355"/>
      <c r="P77" s="355"/>
    </row>
    <row r="78" spans="1:16" ht="16.5" customHeight="1" x14ac:dyDescent="0.2">
      <c r="A78" s="355"/>
      <c r="B78" s="31" t="s">
        <v>162</v>
      </c>
      <c r="C78" s="240" t="s">
        <v>246</v>
      </c>
      <c r="D78" s="240" t="s">
        <v>246</v>
      </c>
      <c r="E78" s="240" t="s">
        <v>246</v>
      </c>
      <c r="F78" s="240" t="s">
        <v>246</v>
      </c>
      <c r="G78" s="240" t="s">
        <v>246</v>
      </c>
      <c r="H78" s="194">
        <f>I78+J78+K78+L78</f>
        <v>0</v>
      </c>
      <c r="I78" s="187">
        <f>I24+I32+I40+I48+I56+I72</f>
        <v>0</v>
      </c>
      <c r="J78" s="187">
        <f t="shared" si="15"/>
        <v>0</v>
      </c>
      <c r="K78" s="187">
        <f t="shared" si="15"/>
        <v>0</v>
      </c>
      <c r="L78" s="187">
        <f t="shared" si="15"/>
        <v>0</v>
      </c>
      <c r="M78" s="194">
        <f t="shared" si="14"/>
        <v>0</v>
      </c>
      <c r="N78" s="194">
        <f t="shared" si="14"/>
        <v>0</v>
      </c>
      <c r="O78" s="355"/>
      <c r="P78" s="355"/>
    </row>
    <row r="79" spans="1:16" x14ac:dyDescent="0.2">
      <c r="A79" s="355"/>
      <c r="B79" s="181" t="s">
        <v>442</v>
      </c>
      <c r="C79" s="181"/>
      <c r="D79" s="181"/>
      <c r="E79" s="181"/>
      <c r="F79" s="181"/>
      <c r="G79" s="181"/>
      <c r="H79" s="194">
        <f>I79+J79+K79+L79</f>
        <v>0</v>
      </c>
      <c r="I79" s="187">
        <f>I25+I33+I41+I49+I57+I73</f>
        <v>0</v>
      </c>
      <c r="J79" s="187">
        <f>J25+J33+J41+J49+J57+J73</f>
        <v>0</v>
      </c>
      <c r="K79" s="187">
        <f t="shared" ref="K79:N79" si="16">K25+K33+K41+K49+K57+K73</f>
        <v>0</v>
      </c>
      <c r="L79" s="187">
        <f t="shared" si="16"/>
        <v>0</v>
      </c>
      <c r="M79" s="194">
        <f t="shared" si="16"/>
        <v>0</v>
      </c>
      <c r="N79" s="194">
        <f t="shared" si="16"/>
        <v>0</v>
      </c>
      <c r="O79" s="355"/>
      <c r="P79" s="355"/>
    </row>
    <row r="80" spans="1:16" x14ac:dyDescent="0.2">
      <c r="A80" s="357" t="s">
        <v>24</v>
      </c>
      <c r="B80" s="357"/>
      <c r="C80" s="357"/>
      <c r="D80" s="357"/>
      <c r="E80" s="357"/>
      <c r="F80" s="357"/>
      <c r="G80" s="357"/>
      <c r="H80" s="357"/>
      <c r="I80" s="357"/>
      <c r="J80" s="357"/>
      <c r="K80" s="357"/>
      <c r="L80" s="357"/>
      <c r="M80" s="357"/>
      <c r="N80" s="357"/>
      <c r="O80" s="357"/>
      <c r="P80" s="357"/>
    </row>
    <row r="81" spans="1:17" x14ac:dyDescent="0.2">
      <c r="A81" s="358" t="s">
        <v>187</v>
      </c>
      <c r="B81" s="174" t="s">
        <v>109</v>
      </c>
      <c r="C81" s="94"/>
      <c r="D81" s="94"/>
      <c r="E81" s="94"/>
      <c r="F81" s="95"/>
      <c r="G81" s="94"/>
      <c r="H81" s="194" t="s">
        <v>22</v>
      </c>
      <c r="I81" s="187" t="s">
        <v>22</v>
      </c>
      <c r="J81" s="187" t="s">
        <v>22</v>
      </c>
      <c r="K81" s="187" t="s">
        <v>22</v>
      </c>
      <c r="L81" s="187" t="s">
        <v>22</v>
      </c>
      <c r="M81" s="194" t="s">
        <v>22</v>
      </c>
      <c r="N81" s="194" t="s">
        <v>22</v>
      </c>
      <c r="O81" s="368" t="s">
        <v>188</v>
      </c>
      <c r="P81" s="361" t="s">
        <v>432</v>
      </c>
    </row>
    <row r="82" spans="1:17" x14ac:dyDescent="0.2">
      <c r="A82" s="359"/>
      <c r="B82" s="174" t="s">
        <v>156</v>
      </c>
      <c r="C82" s="94"/>
      <c r="D82" s="94"/>
      <c r="E82" s="94"/>
      <c r="F82" s="95"/>
      <c r="G82" s="94"/>
      <c r="H82" s="194" t="s">
        <v>22</v>
      </c>
      <c r="I82" s="251" t="s">
        <v>246</v>
      </c>
      <c r="J82" s="251" t="s">
        <v>246</v>
      </c>
      <c r="K82" s="251" t="s">
        <v>246</v>
      </c>
      <c r="L82" s="251" t="s">
        <v>246</v>
      </c>
      <c r="M82" s="194" t="s">
        <v>22</v>
      </c>
      <c r="N82" s="194" t="s">
        <v>22</v>
      </c>
      <c r="O82" s="369"/>
      <c r="P82" s="362"/>
    </row>
    <row r="83" spans="1:17" ht="22.5" x14ac:dyDescent="0.2">
      <c r="A83" s="359"/>
      <c r="B83" s="238" t="s">
        <v>453</v>
      </c>
      <c r="C83" s="94"/>
      <c r="D83" s="94"/>
      <c r="E83" s="94"/>
      <c r="F83" s="95"/>
      <c r="G83" s="94"/>
      <c r="H83" s="194">
        <f>SUM(H84:H89)</f>
        <v>5217901</v>
      </c>
      <c r="I83" s="187">
        <f>SUM(I84:I89)</f>
        <v>5138142.5999999996</v>
      </c>
      <c r="J83" s="187">
        <f t="shared" ref="J83:N83" si="17">SUM(J84:J89)</f>
        <v>5040023.7</v>
      </c>
      <c r="K83" s="187">
        <f t="shared" si="17"/>
        <v>5011789.9000000004</v>
      </c>
      <c r="L83" s="187">
        <f t="shared" si="17"/>
        <v>5027944.8</v>
      </c>
      <c r="M83" s="194">
        <f t="shared" si="17"/>
        <v>5217901</v>
      </c>
      <c r="N83" s="194">
        <f t="shared" si="17"/>
        <v>5217901</v>
      </c>
      <c r="O83" s="369"/>
      <c r="P83" s="362"/>
      <c r="Q83" s="34"/>
    </row>
    <row r="84" spans="1:17" x14ac:dyDescent="0.2">
      <c r="A84" s="359"/>
      <c r="B84" s="174" t="s">
        <v>159</v>
      </c>
      <c r="C84" s="98">
        <v>123</v>
      </c>
      <c r="D84" s="96" t="s">
        <v>160</v>
      </c>
      <c r="E84" s="97">
        <v>12</v>
      </c>
      <c r="F84" s="98" t="s">
        <v>374</v>
      </c>
      <c r="G84" s="175">
        <v>244</v>
      </c>
      <c r="H84" s="194">
        <f>I84+J84+K84+L84</f>
        <v>45207.100000000006</v>
      </c>
      <c r="I84" s="187">
        <f t="shared" ref="I84:N84" si="18">I101+I109+I117+I125</f>
        <v>11940.6</v>
      </c>
      <c r="J84" s="187">
        <f t="shared" si="18"/>
        <v>29944.7</v>
      </c>
      <c r="K84" s="187">
        <f t="shared" si="18"/>
        <v>1710.9</v>
      </c>
      <c r="L84" s="187">
        <f t="shared" si="18"/>
        <v>1610.9</v>
      </c>
      <c r="M84" s="194">
        <f t="shared" si="18"/>
        <v>45207.1</v>
      </c>
      <c r="N84" s="194">
        <f t="shared" si="18"/>
        <v>45207.1</v>
      </c>
      <c r="O84" s="369"/>
      <c r="P84" s="362"/>
      <c r="Q84" s="35"/>
    </row>
    <row r="85" spans="1:17" x14ac:dyDescent="0.2">
      <c r="A85" s="359"/>
      <c r="B85" s="174" t="s">
        <v>159</v>
      </c>
      <c r="C85" s="98">
        <v>123</v>
      </c>
      <c r="D85" s="96" t="s">
        <v>160</v>
      </c>
      <c r="E85" s="97">
        <v>12</v>
      </c>
      <c r="F85" s="98" t="s">
        <v>374</v>
      </c>
      <c r="G85" s="175">
        <v>811</v>
      </c>
      <c r="H85" s="194">
        <f>I85+J85+K85+L85</f>
        <v>172693.9</v>
      </c>
      <c r="I85" s="187">
        <f t="shared" ref="I85:N85" si="19">I141</f>
        <v>126202</v>
      </c>
      <c r="J85" s="187">
        <f t="shared" si="19"/>
        <v>10079</v>
      </c>
      <c r="K85" s="187">
        <f t="shared" si="19"/>
        <v>10079</v>
      </c>
      <c r="L85" s="187">
        <f t="shared" si="19"/>
        <v>26333.9</v>
      </c>
      <c r="M85" s="194">
        <f t="shared" si="19"/>
        <v>172693.9</v>
      </c>
      <c r="N85" s="194">
        <f t="shared" si="19"/>
        <v>172693.9</v>
      </c>
      <c r="O85" s="369"/>
      <c r="P85" s="362"/>
      <c r="Q85" s="35"/>
    </row>
    <row r="86" spans="1:17" x14ac:dyDescent="0.2">
      <c r="A86" s="359"/>
      <c r="B86" s="174" t="s">
        <v>158</v>
      </c>
      <c r="C86" s="94"/>
      <c r="D86" s="94"/>
      <c r="E86" s="94"/>
      <c r="F86" s="95"/>
      <c r="G86" s="94"/>
      <c r="H86" s="194">
        <v>0</v>
      </c>
      <c r="I86" s="187">
        <f t="shared" ref="I86:N89" si="20">I94+I102+I110+I118+I126+I134+I166+I174</f>
        <v>0</v>
      </c>
      <c r="J86" s="187">
        <f t="shared" si="20"/>
        <v>0</v>
      </c>
      <c r="K86" s="187">
        <f t="shared" si="20"/>
        <v>0</v>
      </c>
      <c r="L86" s="187">
        <f t="shared" si="20"/>
        <v>0</v>
      </c>
      <c r="M86" s="194">
        <f t="shared" si="20"/>
        <v>0</v>
      </c>
      <c r="N86" s="194">
        <f t="shared" si="20"/>
        <v>0</v>
      </c>
      <c r="O86" s="369"/>
      <c r="P86" s="362"/>
      <c r="Q86" s="35"/>
    </row>
    <row r="87" spans="1:17" x14ac:dyDescent="0.2">
      <c r="A87" s="359"/>
      <c r="B87" s="174" t="s">
        <v>161</v>
      </c>
      <c r="C87" s="240" t="s">
        <v>246</v>
      </c>
      <c r="D87" s="240" t="s">
        <v>246</v>
      </c>
      <c r="E87" s="240" t="s">
        <v>246</v>
      </c>
      <c r="F87" s="240" t="s">
        <v>246</v>
      </c>
      <c r="G87" s="240" t="s">
        <v>246</v>
      </c>
      <c r="H87" s="194">
        <v>0</v>
      </c>
      <c r="I87" s="187">
        <f t="shared" si="20"/>
        <v>0</v>
      </c>
      <c r="J87" s="187">
        <f t="shared" si="20"/>
        <v>0</v>
      </c>
      <c r="K87" s="187">
        <f t="shared" si="20"/>
        <v>0</v>
      </c>
      <c r="L87" s="187">
        <f t="shared" si="20"/>
        <v>0</v>
      </c>
      <c r="M87" s="194">
        <f t="shared" si="20"/>
        <v>0</v>
      </c>
      <c r="N87" s="194">
        <f t="shared" si="20"/>
        <v>0</v>
      </c>
      <c r="O87" s="369"/>
      <c r="P87" s="362"/>
      <c r="Q87" s="36"/>
    </row>
    <row r="88" spans="1:17" ht="15.75" customHeight="1" x14ac:dyDescent="0.2">
      <c r="A88" s="359"/>
      <c r="B88" s="174" t="s">
        <v>162</v>
      </c>
      <c r="C88" s="240" t="s">
        <v>246</v>
      </c>
      <c r="D88" s="240" t="s">
        <v>246</v>
      </c>
      <c r="E88" s="240" t="s">
        <v>246</v>
      </c>
      <c r="F88" s="240" t="s">
        <v>246</v>
      </c>
      <c r="G88" s="240" t="s">
        <v>246</v>
      </c>
      <c r="H88" s="194">
        <v>0</v>
      </c>
      <c r="I88" s="187">
        <f t="shared" si="20"/>
        <v>0</v>
      </c>
      <c r="J88" s="187">
        <f t="shared" si="20"/>
        <v>0</v>
      </c>
      <c r="K88" s="187">
        <f t="shared" si="20"/>
        <v>0</v>
      </c>
      <c r="L88" s="187">
        <f t="shared" si="20"/>
        <v>0</v>
      </c>
      <c r="M88" s="194">
        <f t="shared" si="20"/>
        <v>0</v>
      </c>
      <c r="N88" s="194">
        <f t="shared" si="20"/>
        <v>0</v>
      </c>
      <c r="O88" s="369"/>
      <c r="P88" s="362"/>
      <c r="Q88" s="36"/>
    </row>
    <row r="89" spans="1:17" ht="21.75" customHeight="1" x14ac:dyDescent="0.2">
      <c r="A89" s="360"/>
      <c r="B89" s="181" t="s">
        <v>442</v>
      </c>
      <c r="C89" s="181"/>
      <c r="D89" s="181"/>
      <c r="E89" s="181"/>
      <c r="F89" s="181"/>
      <c r="G89" s="181"/>
      <c r="H89" s="195">
        <v>5000000</v>
      </c>
      <c r="I89" s="187">
        <f t="shared" si="20"/>
        <v>5000000</v>
      </c>
      <c r="J89" s="187">
        <f t="shared" si="20"/>
        <v>5000000</v>
      </c>
      <c r="K89" s="187">
        <f t="shared" si="20"/>
        <v>5000000</v>
      </c>
      <c r="L89" s="187">
        <f t="shared" si="20"/>
        <v>5000000</v>
      </c>
      <c r="M89" s="194">
        <f t="shared" si="20"/>
        <v>5000000</v>
      </c>
      <c r="N89" s="194">
        <f t="shared" si="20"/>
        <v>5000000</v>
      </c>
      <c r="O89" s="370"/>
      <c r="P89" s="363"/>
    </row>
    <row r="90" spans="1:17" ht="33.75" x14ac:dyDescent="0.2">
      <c r="A90" s="355" t="s">
        <v>190</v>
      </c>
      <c r="B90" s="31" t="s">
        <v>191</v>
      </c>
      <c r="C90" s="94"/>
      <c r="D90" s="94"/>
      <c r="E90" s="94"/>
      <c r="F90" s="95"/>
      <c r="G90" s="94"/>
      <c r="H90" s="194">
        <v>1</v>
      </c>
      <c r="I90" s="187">
        <v>0</v>
      </c>
      <c r="J90" s="187">
        <v>0</v>
      </c>
      <c r="K90" s="187">
        <v>0</v>
      </c>
      <c r="L90" s="187">
        <v>1</v>
      </c>
      <c r="M90" s="194">
        <v>1</v>
      </c>
      <c r="N90" s="194">
        <v>1</v>
      </c>
      <c r="O90" s="355" t="s">
        <v>192</v>
      </c>
      <c r="P90" s="355" t="s">
        <v>193</v>
      </c>
    </row>
    <row r="91" spans="1:17" x14ac:dyDescent="0.2">
      <c r="A91" s="355"/>
      <c r="B91" s="31" t="s">
        <v>156</v>
      </c>
      <c r="C91" s="94"/>
      <c r="D91" s="94"/>
      <c r="E91" s="94"/>
      <c r="F91" s="95"/>
      <c r="G91" s="94"/>
      <c r="H91" s="194">
        <v>0</v>
      </c>
      <c r="I91" s="187" t="s">
        <v>167</v>
      </c>
      <c r="J91" s="187" t="s">
        <v>167</v>
      </c>
      <c r="K91" s="187" t="s">
        <v>167</v>
      </c>
      <c r="L91" s="187" t="s">
        <v>167</v>
      </c>
      <c r="M91" s="194">
        <v>0</v>
      </c>
      <c r="N91" s="194">
        <v>0</v>
      </c>
      <c r="O91" s="355"/>
      <c r="P91" s="355"/>
    </row>
    <row r="92" spans="1:17" ht="22.5" x14ac:dyDescent="0.2">
      <c r="A92" s="355"/>
      <c r="B92" s="238" t="s">
        <v>453</v>
      </c>
      <c r="C92" s="94"/>
      <c r="D92" s="94"/>
      <c r="E92" s="94"/>
      <c r="F92" s="95"/>
      <c r="G92" s="94"/>
      <c r="H92" s="194">
        <f>SUM(I92:L92)</f>
        <v>0</v>
      </c>
      <c r="I92" s="187">
        <f>SUM(I93:I97)</f>
        <v>0</v>
      </c>
      <c r="J92" s="187">
        <f t="shared" ref="J92:L92" si="21">SUM(J93:J97)</f>
        <v>0</v>
      </c>
      <c r="K92" s="187">
        <f t="shared" si="21"/>
        <v>0</v>
      </c>
      <c r="L92" s="187">
        <f t="shared" si="21"/>
        <v>0</v>
      </c>
      <c r="M92" s="194">
        <f>M94+M93+M95+M96</f>
        <v>0</v>
      </c>
      <c r="N92" s="194">
        <f>N94+N93+N95+N96</f>
        <v>0</v>
      </c>
      <c r="O92" s="355"/>
      <c r="P92" s="355"/>
    </row>
    <row r="93" spans="1:17" x14ac:dyDescent="0.2">
      <c r="A93" s="355"/>
      <c r="B93" s="31" t="s">
        <v>159</v>
      </c>
      <c r="C93" s="94"/>
      <c r="D93" s="94"/>
      <c r="E93" s="94"/>
      <c r="F93" s="95"/>
      <c r="G93" s="94"/>
      <c r="H93" s="194">
        <f>I93+J93+K93+L93</f>
        <v>0</v>
      </c>
      <c r="I93" s="187">
        <v>0</v>
      </c>
      <c r="J93" s="187">
        <v>0</v>
      </c>
      <c r="K93" s="187">
        <v>0</v>
      </c>
      <c r="L93" s="187">
        <v>0</v>
      </c>
      <c r="M93" s="194">
        <v>0</v>
      </c>
      <c r="N93" s="194">
        <v>0</v>
      </c>
      <c r="O93" s="355"/>
      <c r="P93" s="355"/>
    </row>
    <row r="94" spans="1:17" x14ac:dyDescent="0.2">
      <c r="A94" s="355"/>
      <c r="B94" s="31" t="s">
        <v>158</v>
      </c>
      <c r="C94" s="94"/>
      <c r="D94" s="94"/>
      <c r="E94" s="94"/>
      <c r="F94" s="95"/>
      <c r="G94" s="94"/>
      <c r="H94" s="194">
        <f>I94+J94+K94+L94</f>
        <v>0</v>
      </c>
      <c r="I94" s="187">
        <v>0</v>
      </c>
      <c r="J94" s="187">
        <v>0</v>
      </c>
      <c r="K94" s="187">
        <v>0</v>
      </c>
      <c r="L94" s="187">
        <v>0</v>
      </c>
      <c r="M94" s="194">
        <v>0</v>
      </c>
      <c r="N94" s="194">
        <v>0</v>
      </c>
      <c r="O94" s="355"/>
      <c r="P94" s="355"/>
    </row>
    <row r="95" spans="1:17" x14ac:dyDescent="0.2">
      <c r="A95" s="355"/>
      <c r="B95" s="31" t="s">
        <v>161</v>
      </c>
      <c r="C95" s="240" t="s">
        <v>246</v>
      </c>
      <c r="D95" s="240" t="s">
        <v>246</v>
      </c>
      <c r="E95" s="240" t="s">
        <v>246</v>
      </c>
      <c r="F95" s="240" t="s">
        <v>246</v>
      </c>
      <c r="G95" s="240" t="s">
        <v>246</v>
      </c>
      <c r="H95" s="194">
        <f>I95+J95+K95+L95</f>
        <v>0</v>
      </c>
      <c r="I95" s="187">
        <v>0</v>
      </c>
      <c r="J95" s="187">
        <v>0</v>
      </c>
      <c r="K95" s="187">
        <v>0</v>
      </c>
      <c r="L95" s="187">
        <v>0</v>
      </c>
      <c r="M95" s="194">
        <v>0</v>
      </c>
      <c r="N95" s="194">
        <v>0</v>
      </c>
      <c r="O95" s="355"/>
      <c r="P95" s="355"/>
    </row>
    <row r="96" spans="1:17" ht="11.25" customHeight="1" x14ac:dyDescent="0.2">
      <c r="A96" s="355"/>
      <c r="B96" s="31" t="s">
        <v>162</v>
      </c>
      <c r="C96" s="240" t="s">
        <v>246</v>
      </c>
      <c r="D96" s="240" t="s">
        <v>246</v>
      </c>
      <c r="E96" s="240" t="s">
        <v>246</v>
      </c>
      <c r="F96" s="240" t="s">
        <v>246</v>
      </c>
      <c r="G96" s="240" t="s">
        <v>246</v>
      </c>
      <c r="H96" s="194">
        <f>I96+J96+K96+L96</f>
        <v>0</v>
      </c>
      <c r="I96" s="187">
        <v>0</v>
      </c>
      <c r="J96" s="187">
        <v>0</v>
      </c>
      <c r="K96" s="187">
        <v>0</v>
      </c>
      <c r="L96" s="187">
        <v>0</v>
      </c>
      <c r="M96" s="194">
        <v>0</v>
      </c>
      <c r="N96" s="194">
        <v>0</v>
      </c>
      <c r="O96" s="355"/>
      <c r="P96" s="355"/>
    </row>
    <row r="97" spans="1:19" ht="11.25" customHeight="1" x14ac:dyDescent="0.2">
      <c r="A97" s="355"/>
      <c r="B97" s="181" t="s">
        <v>442</v>
      </c>
      <c r="C97" s="181"/>
      <c r="D97" s="181"/>
      <c r="E97" s="181"/>
      <c r="F97" s="181"/>
      <c r="G97" s="181"/>
      <c r="H97" s="194">
        <f>I97+J97+K97+L97</f>
        <v>0</v>
      </c>
      <c r="I97" s="189">
        <v>0</v>
      </c>
      <c r="J97" s="189">
        <v>0</v>
      </c>
      <c r="K97" s="189">
        <v>0</v>
      </c>
      <c r="L97" s="189">
        <v>0</v>
      </c>
      <c r="M97" s="195">
        <v>0</v>
      </c>
      <c r="N97" s="195">
        <v>0</v>
      </c>
      <c r="O97" s="355"/>
      <c r="P97" s="355"/>
    </row>
    <row r="98" spans="1:19" ht="22.5" x14ac:dyDescent="0.2">
      <c r="A98" s="355" t="s">
        <v>194</v>
      </c>
      <c r="B98" s="31" t="s">
        <v>195</v>
      </c>
      <c r="C98" s="94"/>
      <c r="D98" s="94"/>
      <c r="E98" s="94"/>
      <c r="F98" s="95"/>
      <c r="G98" s="94"/>
      <c r="H98" s="194">
        <v>4</v>
      </c>
      <c r="I98" s="187">
        <v>0</v>
      </c>
      <c r="J98" s="187">
        <v>1</v>
      </c>
      <c r="K98" s="187">
        <v>1</v>
      </c>
      <c r="L98" s="187">
        <v>1</v>
      </c>
      <c r="M98" s="194">
        <v>4</v>
      </c>
      <c r="N98" s="194">
        <v>4</v>
      </c>
      <c r="O98" s="355" t="s">
        <v>196</v>
      </c>
      <c r="P98" s="356" t="s">
        <v>433</v>
      </c>
    </row>
    <row r="99" spans="1:19" x14ac:dyDescent="0.2">
      <c r="A99" s="355"/>
      <c r="B99" s="31" t="s">
        <v>156</v>
      </c>
      <c r="C99" s="94"/>
      <c r="D99" s="94"/>
      <c r="E99" s="94"/>
      <c r="F99" s="95"/>
      <c r="G99" s="94"/>
      <c r="H99" s="194">
        <v>0</v>
      </c>
      <c r="I99" s="187" t="s">
        <v>167</v>
      </c>
      <c r="J99" s="187" t="s">
        <v>167</v>
      </c>
      <c r="K99" s="187" t="s">
        <v>167</v>
      </c>
      <c r="L99" s="187" t="s">
        <v>167</v>
      </c>
      <c r="M99" s="194">
        <v>0</v>
      </c>
      <c r="N99" s="194">
        <v>0</v>
      </c>
      <c r="O99" s="355"/>
      <c r="P99" s="356"/>
    </row>
    <row r="100" spans="1:19" ht="22.5" x14ac:dyDescent="0.2">
      <c r="A100" s="355"/>
      <c r="B100" s="238" t="s">
        <v>453</v>
      </c>
      <c r="C100" s="94"/>
      <c r="D100" s="94"/>
      <c r="E100" s="94"/>
      <c r="F100" s="95"/>
      <c r="G100" s="94"/>
      <c r="H100" s="194">
        <f>SUM(H101:H105)</f>
        <v>0</v>
      </c>
      <c r="I100" s="187">
        <f t="shared" ref="I100:N100" si="22">SUM(I101:I105)</f>
        <v>0</v>
      </c>
      <c r="J100" s="187">
        <f t="shared" si="22"/>
        <v>0</v>
      </c>
      <c r="K100" s="187">
        <f t="shared" si="22"/>
        <v>0</v>
      </c>
      <c r="L100" s="187">
        <f t="shared" si="22"/>
        <v>0</v>
      </c>
      <c r="M100" s="194">
        <f t="shared" si="22"/>
        <v>0</v>
      </c>
      <c r="N100" s="194">
        <f t="shared" si="22"/>
        <v>0</v>
      </c>
      <c r="O100" s="355"/>
      <c r="P100" s="356"/>
    </row>
    <row r="101" spans="1:19" x14ac:dyDescent="0.2">
      <c r="A101" s="355"/>
      <c r="B101" s="31" t="s">
        <v>159</v>
      </c>
      <c r="C101" s="98"/>
      <c r="D101" s="96"/>
      <c r="E101" s="97"/>
      <c r="F101" s="98"/>
      <c r="G101" s="93"/>
      <c r="H101" s="194">
        <f>I101+J101+K101+L101</f>
        <v>0</v>
      </c>
      <c r="I101" s="187">
        <v>0</v>
      </c>
      <c r="J101" s="187">
        <v>0</v>
      </c>
      <c r="K101" s="187">
        <v>0</v>
      </c>
      <c r="L101" s="187">
        <v>0</v>
      </c>
      <c r="M101" s="194">
        <v>0</v>
      </c>
      <c r="N101" s="194">
        <v>0</v>
      </c>
      <c r="O101" s="355"/>
      <c r="P101" s="356"/>
    </row>
    <row r="102" spans="1:19" x14ac:dyDescent="0.2">
      <c r="A102" s="355"/>
      <c r="B102" s="31" t="s">
        <v>158</v>
      </c>
      <c r="C102" s="94"/>
      <c r="D102" s="94"/>
      <c r="E102" s="94"/>
      <c r="F102" s="95"/>
      <c r="G102" s="94"/>
      <c r="H102" s="194">
        <f>I102+J102+K102+L102</f>
        <v>0</v>
      </c>
      <c r="I102" s="187">
        <v>0</v>
      </c>
      <c r="J102" s="187">
        <v>0</v>
      </c>
      <c r="K102" s="187">
        <v>0</v>
      </c>
      <c r="L102" s="187">
        <v>0</v>
      </c>
      <c r="M102" s="194">
        <v>0</v>
      </c>
      <c r="N102" s="194">
        <v>0</v>
      </c>
      <c r="O102" s="355"/>
      <c r="P102" s="356"/>
    </row>
    <row r="103" spans="1:19" x14ac:dyDescent="0.2">
      <c r="A103" s="355"/>
      <c r="B103" s="31" t="s">
        <v>161</v>
      </c>
      <c r="C103" s="240" t="s">
        <v>246</v>
      </c>
      <c r="D103" s="240" t="s">
        <v>246</v>
      </c>
      <c r="E103" s="240" t="s">
        <v>246</v>
      </c>
      <c r="F103" s="240" t="s">
        <v>246</v>
      </c>
      <c r="G103" s="240" t="s">
        <v>246</v>
      </c>
      <c r="H103" s="194">
        <f>I103+J103+K103+L103</f>
        <v>0</v>
      </c>
      <c r="I103" s="187">
        <v>0</v>
      </c>
      <c r="J103" s="187">
        <v>0</v>
      </c>
      <c r="K103" s="187">
        <v>0</v>
      </c>
      <c r="L103" s="187">
        <v>0</v>
      </c>
      <c r="M103" s="194">
        <v>0</v>
      </c>
      <c r="N103" s="194">
        <v>0</v>
      </c>
      <c r="O103" s="355"/>
      <c r="P103" s="356"/>
    </row>
    <row r="104" spans="1:19" ht="14.25" customHeight="1" x14ac:dyDescent="0.2">
      <c r="A104" s="355"/>
      <c r="B104" s="31" t="s">
        <v>162</v>
      </c>
      <c r="C104" s="240" t="s">
        <v>246</v>
      </c>
      <c r="D104" s="240" t="s">
        <v>246</v>
      </c>
      <c r="E104" s="240" t="s">
        <v>246</v>
      </c>
      <c r="F104" s="240" t="s">
        <v>246</v>
      </c>
      <c r="G104" s="240" t="s">
        <v>246</v>
      </c>
      <c r="H104" s="194">
        <f>I104+J104+K104+L104</f>
        <v>0</v>
      </c>
      <c r="I104" s="187">
        <v>0</v>
      </c>
      <c r="J104" s="187">
        <v>0</v>
      </c>
      <c r="K104" s="187">
        <v>0</v>
      </c>
      <c r="L104" s="187">
        <v>0</v>
      </c>
      <c r="M104" s="194">
        <v>0</v>
      </c>
      <c r="N104" s="194">
        <v>0</v>
      </c>
      <c r="O104" s="355"/>
      <c r="P104" s="356"/>
    </row>
    <row r="105" spans="1:19" ht="13.5" customHeight="1" x14ac:dyDescent="0.2">
      <c r="A105" s="355"/>
      <c r="B105" s="181" t="s">
        <v>442</v>
      </c>
      <c r="C105" s="181"/>
      <c r="D105" s="181"/>
      <c r="E105" s="181"/>
      <c r="F105" s="181"/>
      <c r="G105" s="181"/>
      <c r="H105" s="195">
        <f>SUM(I105:L105)</f>
        <v>0</v>
      </c>
      <c r="I105" s="189">
        <v>0</v>
      </c>
      <c r="J105" s="189">
        <v>0</v>
      </c>
      <c r="K105" s="189">
        <v>0</v>
      </c>
      <c r="L105" s="189">
        <v>0</v>
      </c>
      <c r="M105" s="195">
        <v>0</v>
      </c>
      <c r="N105" s="195">
        <v>0</v>
      </c>
      <c r="O105" s="355"/>
      <c r="P105" s="356"/>
    </row>
    <row r="106" spans="1:19" ht="33.75" x14ac:dyDescent="0.2">
      <c r="A106" s="355" t="s">
        <v>198</v>
      </c>
      <c r="B106" s="31" t="s">
        <v>199</v>
      </c>
      <c r="C106" s="94"/>
      <c r="D106" s="94"/>
      <c r="E106" s="94"/>
      <c r="F106" s="95"/>
      <c r="G106" s="94"/>
      <c r="H106" s="194">
        <v>6</v>
      </c>
      <c r="I106" s="187">
        <v>2</v>
      </c>
      <c r="J106" s="187">
        <v>1</v>
      </c>
      <c r="K106" s="187">
        <v>2</v>
      </c>
      <c r="L106" s="187">
        <v>1</v>
      </c>
      <c r="M106" s="194">
        <v>6</v>
      </c>
      <c r="N106" s="194">
        <v>6</v>
      </c>
      <c r="O106" s="355" t="s">
        <v>200</v>
      </c>
      <c r="P106" s="355" t="s">
        <v>434</v>
      </c>
    </row>
    <row r="107" spans="1:19" ht="22.5" x14ac:dyDescent="0.2">
      <c r="A107" s="355"/>
      <c r="B107" s="31" t="s">
        <v>156</v>
      </c>
      <c r="C107" s="94"/>
      <c r="D107" s="94"/>
      <c r="E107" s="94"/>
      <c r="F107" s="95"/>
      <c r="G107" s="94"/>
      <c r="H107" s="194" t="s">
        <v>201</v>
      </c>
      <c r="I107" s="187" t="s">
        <v>167</v>
      </c>
      <c r="J107" s="187" t="s">
        <v>167</v>
      </c>
      <c r="K107" s="187" t="s">
        <v>167</v>
      </c>
      <c r="L107" s="187" t="s">
        <v>167</v>
      </c>
      <c r="M107" s="194" t="s">
        <v>202</v>
      </c>
      <c r="N107" s="194" t="s">
        <v>202</v>
      </c>
      <c r="O107" s="355"/>
      <c r="P107" s="355"/>
    </row>
    <row r="108" spans="1:19" ht="22.5" x14ac:dyDescent="0.2">
      <c r="A108" s="355"/>
      <c r="B108" s="238" t="s">
        <v>453</v>
      </c>
      <c r="C108" s="94"/>
      <c r="D108" s="94"/>
      <c r="E108" s="94"/>
      <c r="F108" s="95"/>
      <c r="G108" s="94"/>
      <c r="H108" s="194">
        <f>SUM(I108:L108)</f>
        <v>1200</v>
      </c>
      <c r="I108" s="187">
        <f>SUM(I109:I113)</f>
        <v>500</v>
      </c>
      <c r="J108" s="187">
        <f t="shared" ref="J108:N108" si="23">SUM(J109:J113)</f>
        <v>200</v>
      </c>
      <c r="K108" s="187">
        <f t="shared" si="23"/>
        <v>300</v>
      </c>
      <c r="L108" s="187">
        <f t="shared" si="23"/>
        <v>200</v>
      </c>
      <c r="M108" s="194">
        <f t="shared" si="23"/>
        <v>1200</v>
      </c>
      <c r="N108" s="194">
        <f t="shared" si="23"/>
        <v>1200</v>
      </c>
      <c r="O108" s="355"/>
      <c r="P108" s="355"/>
    </row>
    <row r="109" spans="1:19" ht="14.25" customHeight="1" x14ac:dyDescent="0.2">
      <c r="A109" s="355"/>
      <c r="B109" s="31" t="s">
        <v>159</v>
      </c>
      <c r="C109" s="97">
        <v>123</v>
      </c>
      <c r="D109" s="96" t="s">
        <v>160</v>
      </c>
      <c r="E109" s="97">
        <v>12</v>
      </c>
      <c r="F109" s="97" t="s">
        <v>374</v>
      </c>
      <c r="G109" s="93" t="s">
        <v>429</v>
      </c>
      <c r="H109" s="194">
        <f>I109+J109+K109+L109</f>
        <v>1200</v>
      </c>
      <c r="I109" s="187">
        <v>500</v>
      </c>
      <c r="J109" s="187">
        <v>200</v>
      </c>
      <c r="K109" s="187">
        <v>300</v>
      </c>
      <c r="L109" s="187">
        <v>200</v>
      </c>
      <c r="M109" s="194">
        <v>1200</v>
      </c>
      <c r="N109" s="194">
        <v>1200</v>
      </c>
      <c r="O109" s="355"/>
      <c r="P109" s="355"/>
    </row>
    <row r="110" spans="1:19" ht="24.75" customHeight="1" x14ac:dyDescent="0.2">
      <c r="A110" s="355"/>
      <c r="B110" s="31" t="s">
        <v>158</v>
      </c>
      <c r="C110" s="94"/>
      <c r="D110" s="94"/>
      <c r="E110" s="94"/>
      <c r="F110" s="95"/>
      <c r="G110" s="94"/>
      <c r="H110" s="194">
        <f>I110+J110+K110+L110</f>
        <v>0</v>
      </c>
      <c r="I110" s="187">
        <v>0</v>
      </c>
      <c r="J110" s="187">
        <v>0</v>
      </c>
      <c r="K110" s="187">
        <v>0</v>
      </c>
      <c r="L110" s="187">
        <v>0</v>
      </c>
      <c r="M110" s="194">
        <v>0</v>
      </c>
      <c r="N110" s="194">
        <v>0</v>
      </c>
      <c r="O110" s="355"/>
      <c r="P110" s="355"/>
    </row>
    <row r="111" spans="1:19" ht="39" customHeight="1" x14ac:dyDescent="0.2">
      <c r="A111" s="355"/>
      <c r="B111" s="31" t="s">
        <v>161</v>
      </c>
      <c r="C111" s="240" t="s">
        <v>246</v>
      </c>
      <c r="D111" s="240" t="s">
        <v>246</v>
      </c>
      <c r="E111" s="240" t="s">
        <v>246</v>
      </c>
      <c r="F111" s="240" t="s">
        <v>246</v>
      </c>
      <c r="G111" s="240" t="s">
        <v>246</v>
      </c>
      <c r="H111" s="194">
        <f>I111+J111+K111+L111</f>
        <v>0</v>
      </c>
      <c r="I111" s="187">
        <v>0</v>
      </c>
      <c r="J111" s="187">
        <v>0</v>
      </c>
      <c r="K111" s="187">
        <v>0</v>
      </c>
      <c r="L111" s="187">
        <v>0</v>
      </c>
      <c r="M111" s="194">
        <v>0</v>
      </c>
      <c r="N111" s="194">
        <v>0</v>
      </c>
      <c r="O111" s="355"/>
      <c r="P111" s="355"/>
      <c r="Q111" s="37"/>
      <c r="R111" s="37"/>
      <c r="S111" s="37"/>
    </row>
    <row r="112" spans="1:19" ht="18.75" customHeight="1" x14ac:dyDescent="0.2">
      <c r="A112" s="355"/>
      <c r="B112" s="31" t="s">
        <v>162</v>
      </c>
      <c r="C112" s="240" t="s">
        <v>246</v>
      </c>
      <c r="D112" s="240" t="s">
        <v>246</v>
      </c>
      <c r="E112" s="240" t="s">
        <v>246</v>
      </c>
      <c r="F112" s="240" t="s">
        <v>246</v>
      </c>
      <c r="G112" s="240" t="s">
        <v>246</v>
      </c>
      <c r="H112" s="194">
        <f>I112+J112+K112+L112</f>
        <v>0</v>
      </c>
      <c r="I112" s="187">
        <v>0</v>
      </c>
      <c r="J112" s="187">
        <v>0</v>
      </c>
      <c r="K112" s="187">
        <v>0</v>
      </c>
      <c r="L112" s="187">
        <v>0</v>
      </c>
      <c r="M112" s="194">
        <v>0</v>
      </c>
      <c r="N112" s="194">
        <v>0</v>
      </c>
      <c r="O112" s="355"/>
      <c r="P112" s="355"/>
    </row>
    <row r="113" spans="1:20" ht="42" customHeight="1" x14ac:dyDescent="0.2">
      <c r="A113" s="355"/>
      <c r="B113" s="181" t="s">
        <v>442</v>
      </c>
      <c r="C113" s="181"/>
      <c r="D113" s="181"/>
      <c r="E113" s="181"/>
      <c r="F113" s="181"/>
      <c r="G113" s="181"/>
      <c r="H113" s="195">
        <f>SUM(I113:L113)</f>
        <v>0</v>
      </c>
      <c r="I113" s="189">
        <v>0</v>
      </c>
      <c r="J113" s="189">
        <v>0</v>
      </c>
      <c r="K113" s="189">
        <v>0</v>
      </c>
      <c r="L113" s="189">
        <v>0</v>
      </c>
      <c r="M113" s="195">
        <v>0</v>
      </c>
      <c r="N113" s="195">
        <v>0</v>
      </c>
      <c r="O113" s="355"/>
      <c r="P113" s="355"/>
    </row>
    <row r="114" spans="1:20" ht="13.5" customHeight="1" x14ac:dyDescent="0.2">
      <c r="A114" s="355" t="s">
        <v>203</v>
      </c>
      <c r="B114" s="173" t="s">
        <v>204</v>
      </c>
      <c r="C114" s="94"/>
      <c r="D114" s="94"/>
      <c r="E114" s="94"/>
      <c r="F114" s="95"/>
      <c r="G114" s="94"/>
      <c r="H114" s="194">
        <v>4</v>
      </c>
      <c r="I114" s="187">
        <v>2</v>
      </c>
      <c r="J114" s="187">
        <v>2</v>
      </c>
      <c r="K114" s="187">
        <v>0</v>
      </c>
      <c r="L114" s="187">
        <v>0</v>
      </c>
      <c r="M114" s="194">
        <v>10</v>
      </c>
      <c r="N114" s="194">
        <v>10</v>
      </c>
      <c r="O114" s="356" t="s">
        <v>205</v>
      </c>
      <c r="P114" s="355" t="s">
        <v>435</v>
      </c>
    </row>
    <row r="115" spans="1:20" x14ac:dyDescent="0.2">
      <c r="A115" s="355"/>
      <c r="B115" s="173" t="s">
        <v>156</v>
      </c>
      <c r="C115" s="94"/>
      <c r="D115" s="94"/>
      <c r="E115" s="94"/>
      <c r="F115" s="95"/>
      <c r="G115" s="94"/>
      <c r="H115" s="194" t="s">
        <v>428</v>
      </c>
      <c r="I115" s="187" t="s">
        <v>167</v>
      </c>
      <c r="J115" s="187" t="s">
        <v>167</v>
      </c>
      <c r="K115" s="187" t="s">
        <v>167</v>
      </c>
      <c r="L115" s="187" t="s">
        <v>167</v>
      </c>
      <c r="M115" s="194" t="s">
        <v>428</v>
      </c>
      <c r="N115" s="194" t="s">
        <v>428</v>
      </c>
      <c r="O115" s="356"/>
      <c r="P115" s="355"/>
    </row>
    <row r="116" spans="1:20" ht="22.5" x14ac:dyDescent="0.2">
      <c r="A116" s="355"/>
      <c r="B116" s="238" t="s">
        <v>453</v>
      </c>
      <c r="C116" s="94"/>
      <c r="D116" s="94"/>
      <c r="E116" s="94"/>
      <c r="F116" s="95"/>
      <c r="G116" s="94"/>
      <c r="H116" s="194">
        <f>I116+J116+K116+L116</f>
        <v>36600</v>
      </c>
      <c r="I116" s="187">
        <f>SUM(I117:I121)</f>
        <v>10500</v>
      </c>
      <c r="J116" s="187">
        <f t="shared" ref="J116:N116" si="24">SUM(J117:J121)</f>
        <v>26100</v>
      </c>
      <c r="K116" s="187">
        <f t="shared" si="24"/>
        <v>0</v>
      </c>
      <c r="L116" s="187">
        <f t="shared" si="24"/>
        <v>0</v>
      </c>
      <c r="M116" s="194">
        <f t="shared" si="24"/>
        <v>36600</v>
      </c>
      <c r="N116" s="194">
        <f t="shared" si="24"/>
        <v>36600</v>
      </c>
      <c r="O116" s="356"/>
      <c r="P116" s="355"/>
    </row>
    <row r="117" spans="1:20" x14ac:dyDescent="0.2">
      <c r="A117" s="355"/>
      <c r="B117" s="173" t="s">
        <v>159</v>
      </c>
      <c r="C117" s="98">
        <v>123</v>
      </c>
      <c r="D117" s="96" t="s">
        <v>160</v>
      </c>
      <c r="E117" s="97">
        <v>12</v>
      </c>
      <c r="F117" s="98" t="s">
        <v>374</v>
      </c>
      <c r="G117" s="99" t="s">
        <v>197</v>
      </c>
      <c r="H117" s="194">
        <f>I117+J117+K117+L117</f>
        <v>36600</v>
      </c>
      <c r="I117" s="187">
        <v>10500</v>
      </c>
      <c r="J117" s="187">
        <v>26100</v>
      </c>
      <c r="K117" s="187">
        <v>0</v>
      </c>
      <c r="L117" s="187">
        <v>0</v>
      </c>
      <c r="M117" s="194">
        <v>36600</v>
      </c>
      <c r="N117" s="194">
        <v>36600</v>
      </c>
      <c r="O117" s="356"/>
      <c r="P117" s="355"/>
    </row>
    <row r="118" spans="1:20" x14ac:dyDescent="0.2">
      <c r="A118" s="355"/>
      <c r="B118" s="173" t="s">
        <v>158</v>
      </c>
      <c r="C118" s="94"/>
      <c r="D118" s="94"/>
      <c r="E118" s="94"/>
      <c r="F118" s="95"/>
      <c r="G118" s="94"/>
      <c r="H118" s="194">
        <f>I118+J118+K118+L118</f>
        <v>0</v>
      </c>
      <c r="I118" s="187">
        <v>0</v>
      </c>
      <c r="J118" s="187">
        <v>0</v>
      </c>
      <c r="K118" s="187">
        <v>0</v>
      </c>
      <c r="L118" s="187">
        <v>0</v>
      </c>
      <c r="M118" s="194">
        <v>0</v>
      </c>
      <c r="N118" s="194">
        <v>0</v>
      </c>
      <c r="O118" s="356"/>
      <c r="P118" s="355"/>
      <c r="Q118" s="38"/>
      <c r="R118" s="38"/>
      <c r="S118" s="38"/>
    </row>
    <row r="119" spans="1:20" x14ac:dyDescent="0.2">
      <c r="A119" s="355"/>
      <c r="B119" s="173" t="s">
        <v>161</v>
      </c>
      <c r="C119" s="240" t="s">
        <v>246</v>
      </c>
      <c r="D119" s="240" t="s">
        <v>246</v>
      </c>
      <c r="E119" s="240" t="s">
        <v>246</v>
      </c>
      <c r="F119" s="240" t="s">
        <v>246</v>
      </c>
      <c r="G119" s="240" t="s">
        <v>246</v>
      </c>
      <c r="H119" s="194">
        <f>I119+J119+K119+L119</f>
        <v>0</v>
      </c>
      <c r="I119" s="187">
        <v>0</v>
      </c>
      <c r="J119" s="187">
        <v>0</v>
      </c>
      <c r="K119" s="187">
        <v>0</v>
      </c>
      <c r="L119" s="187">
        <v>0</v>
      </c>
      <c r="M119" s="194">
        <v>0</v>
      </c>
      <c r="N119" s="194">
        <v>0</v>
      </c>
      <c r="O119" s="356"/>
      <c r="P119" s="355"/>
      <c r="Q119" s="37"/>
      <c r="R119" s="37"/>
      <c r="S119" s="37"/>
      <c r="T119" s="37"/>
    </row>
    <row r="120" spans="1:20" ht="12.75" customHeight="1" x14ac:dyDescent="0.2">
      <c r="A120" s="355"/>
      <c r="B120" s="173" t="s">
        <v>162</v>
      </c>
      <c r="C120" s="240" t="s">
        <v>246</v>
      </c>
      <c r="D120" s="240" t="s">
        <v>246</v>
      </c>
      <c r="E120" s="240" t="s">
        <v>246</v>
      </c>
      <c r="F120" s="240" t="s">
        <v>246</v>
      </c>
      <c r="G120" s="240" t="s">
        <v>246</v>
      </c>
      <c r="H120" s="194">
        <f>I120+J120+K120+L120</f>
        <v>0</v>
      </c>
      <c r="I120" s="187">
        <v>0</v>
      </c>
      <c r="J120" s="187">
        <v>0</v>
      </c>
      <c r="K120" s="187">
        <v>0</v>
      </c>
      <c r="L120" s="187">
        <v>0</v>
      </c>
      <c r="M120" s="194">
        <v>0</v>
      </c>
      <c r="N120" s="194">
        <v>0</v>
      </c>
      <c r="O120" s="356"/>
      <c r="P120" s="355"/>
    </row>
    <row r="121" spans="1:20" x14ac:dyDescent="0.2">
      <c r="A121" s="355"/>
      <c r="B121" s="181" t="s">
        <v>442</v>
      </c>
      <c r="C121" s="181"/>
      <c r="D121" s="181"/>
      <c r="E121" s="181"/>
      <c r="F121" s="181"/>
      <c r="G121" s="181"/>
      <c r="H121" s="195">
        <f>SUM(I121:L121)</f>
        <v>0</v>
      </c>
      <c r="I121" s="189">
        <v>0</v>
      </c>
      <c r="J121" s="189">
        <v>0</v>
      </c>
      <c r="K121" s="189">
        <v>0</v>
      </c>
      <c r="L121" s="189">
        <v>0</v>
      </c>
      <c r="M121" s="195">
        <v>0</v>
      </c>
      <c r="N121" s="195">
        <v>0</v>
      </c>
      <c r="O121" s="356"/>
      <c r="P121" s="355"/>
    </row>
    <row r="122" spans="1:20" x14ac:dyDescent="0.2">
      <c r="A122" s="355" t="s">
        <v>206</v>
      </c>
      <c r="B122" s="31" t="s">
        <v>207</v>
      </c>
      <c r="C122" s="94"/>
      <c r="D122" s="94"/>
      <c r="E122" s="94"/>
      <c r="F122" s="95"/>
      <c r="G122" s="94"/>
      <c r="H122" s="194">
        <v>1</v>
      </c>
      <c r="I122" s="187">
        <v>0</v>
      </c>
      <c r="J122" s="187">
        <v>0</v>
      </c>
      <c r="K122" s="187">
        <v>0</v>
      </c>
      <c r="L122" s="187">
        <v>1</v>
      </c>
      <c r="M122" s="194">
        <v>1</v>
      </c>
      <c r="N122" s="194">
        <v>1</v>
      </c>
      <c r="O122" s="355" t="s">
        <v>208</v>
      </c>
      <c r="P122" s="355" t="s">
        <v>209</v>
      </c>
    </row>
    <row r="123" spans="1:20" x14ac:dyDescent="0.2">
      <c r="A123" s="355"/>
      <c r="B123" s="31" t="s">
        <v>156</v>
      </c>
      <c r="C123" s="94"/>
      <c r="D123" s="94"/>
      <c r="E123" s="94"/>
      <c r="F123" s="95"/>
      <c r="G123" s="94"/>
      <c r="H123" s="194">
        <v>7407.1</v>
      </c>
      <c r="I123" s="187" t="s">
        <v>167</v>
      </c>
      <c r="J123" s="187" t="s">
        <v>167</v>
      </c>
      <c r="K123" s="187" t="s">
        <v>167</v>
      </c>
      <c r="L123" s="187" t="s">
        <v>167</v>
      </c>
      <c r="M123" s="194">
        <v>7407.1</v>
      </c>
      <c r="N123" s="194">
        <v>7407.1</v>
      </c>
      <c r="O123" s="355"/>
      <c r="P123" s="355"/>
    </row>
    <row r="124" spans="1:20" ht="22.5" x14ac:dyDescent="0.2">
      <c r="A124" s="355"/>
      <c r="B124" s="238" t="s">
        <v>453</v>
      </c>
      <c r="C124" s="94"/>
      <c r="D124" s="94"/>
      <c r="E124" s="94"/>
      <c r="F124" s="95"/>
      <c r="G124" s="94"/>
      <c r="H124" s="194">
        <f>SUM(I124:L124)</f>
        <v>7407.1</v>
      </c>
      <c r="I124" s="187">
        <f>SUM(I125:I129)</f>
        <v>940.6</v>
      </c>
      <c r="J124" s="187">
        <f t="shared" ref="J124:N124" si="25">SUM(J125:J129)</f>
        <v>3644.7</v>
      </c>
      <c r="K124" s="187">
        <f t="shared" si="25"/>
        <v>1410.9</v>
      </c>
      <c r="L124" s="187">
        <f t="shared" si="25"/>
        <v>1410.9</v>
      </c>
      <c r="M124" s="194">
        <f t="shared" si="25"/>
        <v>7407.1</v>
      </c>
      <c r="N124" s="194">
        <f t="shared" si="25"/>
        <v>7407.1</v>
      </c>
      <c r="O124" s="355"/>
      <c r="P124" s="355"/>
    </row>
    <row r="125" spans="1:20" x14ac:dyDescent="0.2">
      <c r="A125" s="355"/>
      <c r="B125" s="31" t="s">
        <v>159</v>
      </c>
      <c r="C125" s="98">
        <v>123</v>
      </c>
      <c r="D125" s="100" t="s">
        <v>160</v>
      </c>
      <c r="E125" s="98">
        <v>12</v>
      </c>
      <c r="F125" s="98" t="s">
        <v>374</v>
      </c>
      <c r="G125" s="28" t="s">
        <v>430</v>
      </c>
      <c r="H125" s="194">
        <f>I125+J125+K125+L125</f>
        <v>7407.1</v>
      </c>
      <c r="I125" s="187">
        <v>940.6</v>
      </c>
      <c r="J125" s="187">
        <v>3644.7</v>
      </c>
      <c r="K125" s="187">
        <v>1410.9</v>
      </c>
      <c r="L125" s="187">
        <v>1410.9</v>
      </c>
      <c r="M125" s="194">
        <v>7407.1</v>
      </c>
      <c r="N125" s="194">
        <v>7407.1</v>
      </c>
      <c r="O125" s="355"/>
      <c r="P125" s="355"/>
    </row>
    <row r="126" spans="1:20" x14ac:dyDescent="0.2">
      <c r="A126" s="355"/>
      <c r="B126" s="31" t="s">
        <v>158</v>
      </c>
      <c r="C126" s="94"/>
      <c r="D126" s="94"/>
      <c r="E126" s="94"/>
      <c r="F126" s="95"/>
      <c r="G126" s="94"/>
      <c r="H126" s="194">
        <f>I126+J126+K126+L126</f>
        <v>0</v>
      </c>
      <c r="I126" s="187">
        <v>0</v>
      </c>
      <c r="J126" s="187">
        <v>0</v>
      </c>
      <c r="K126" s="187">
        <v>0</v>
      </c>
      <c r="L126" s="187">
        <v>0</v>
      </c>
      <c r="M126" s="194">
        <v>0</v>
      </c>
      <c r="N126" s="194">
        <v>0</v>
      </c>
      <c r="O126" s="355"/>
      <c r="P126" s="355"/>
    </row>
    <row r="127" spans="1:20" x14ac:dyDescent="0.2">
      <c r="A127" s="355"/>
      <c r="B127" s="31" t="s">
        <v>161</v>
      </c>
      <c r="C127" s="240" t="s">
        <v>246</v>
      </c>
      <c r="D127" s="240" t="s">
        <v>246</v>
      </c>
      <c r="E127" s="240" t="s">
        <v>246</v>
      </c>
      <c r="F127" s="240" t="s">
        <v>246</v>
      </c>
      <c r="G127" s="240" t="s">
        <v>246</v>
      </c>
      <c r="H127" s="194">
        <f>I127+J127+K127+L127</f>
        <v>0</v>
      </c>
      <c r="I127" s="187">
        <v>0</v>
      </c>
      <c r="J127" s="187">
        <v>0</v>
      </c>
      <c r="K127" s="187">
        <v>0</v>
      </c>
      <c r="L127" s="187">
        <v>0</v>
      </c>
      <c r="M127" s="194">
        <v>0</v>
      </c>
      <c r="N127" s="194">
        <v>0</v>
      </c>
      <c r="O127" s="355"/>
      <c r="P127" s="355"/>
    </row>
    <row r="128" spans="1:20" ht="13.5" customHeight="1" x14ac:dyDescent="0.2">
      <c r="A128" s="355"/>
      <c r="B128" s="31" t="s">
        <v>162</v>
      </c>
      <c r="C128" s="240" t="s">
        <v>246</v>
      </c>
      <c r="D128" s="240" t="s">
        <v>246</v>
      </c>
      <c r="E128" s="240" t="s">
        <v>246</v>
      </c>
      <c r="F128" s="240" t="s">
        <v>246</v>
      </c>
      <c r="G128" s="240" t="s">
        <v>246</v>
      </c>
      <c r="H128" s="194">
        <f>I128+J128+K128+L128</f>
        <v>0</v>
      </c>
      <c r="I128" s="187">
        <v>0</v>
      </c>
      <c r="J128" s="187">
        <v>0</v>
      </c>
      <c r="K128" s="187">
        <v>0</v>
      </c>
      <c r="L128" s="187">
        <v>0</v>
      </c>
      <c r="M128" s="194">
        <v>0</v>
      </c>
      <c r="N128" s="194">
        <v>0</v>
      </c>
      <c r="O128" s="355"/>
      <c r="P128" s="355"/>
    </row>
    <row r="129" spans="1:17" x14ac:dyDescent="0.2">
      <c r="A129" s="355"/>
      <c r="B129" s="181" t="s">
        <v>442</v>
      </c>
      <c r="C129" s="181"/>
      <c r="D129" s="181"/>
      <c r="E129" s="181"/>
      <c r="F129" s="181"/>
      <c r="G129" s="181"/>
      <c r="H129" s="195">
        <f>SUM(I129:L129)</f>
        <v>0</v>
      </c>
      <c r="I129" s="189">
        <v>0</v>
      </c>
      <c r="J129" s="189">
        <v>0</v>
      </c>
      <c r="K129" s="189">
        <v>0</v>
      </c>
      <c r="L129" s="189">
        <v>0</v>
      </c>
      <c r="M129" s="195">
        <v>0</v>
      </c>
      <c r="N129" s="195">
        <v>0</v>
      </c>
      <c r="O129" s="355"/>
      <c r="P129" s="355"/>
    </row>
    <row r="130" spans="1:17" ht="22.5" x14ac:dyDescent="0.2">
      <c r="A130" s="371" t="s">
        <v>210</v>
      </c>
      <c r="B130" s="31" t="s">
        <v>211</v>
      </c>
      <c r="C130" s="94"/>
      <c r="D130" s="94"/>
      <c r="E130" s="94"/>
      <c r="F130" s="95"/>
      <c r="G130" s="94"/>
      <c r="H130" s="194">
        <v>35</v>
      </c>
      <c r="I130" s="187">
        <v>35</v>
      </c>
      <c r="J130" s="187">
        <v>35</v>
      </c>
      <c r="K130" s="187">
        <v>35</v>
      </c>
      <c r="L130" s="187">
        <v>35</v>
      </c>
      <c r="M130" s="194">
        <v>35</v>
      </c>
      <c r="N130" s="194">
        <v>35</v>
      </c>
      <c r="O130" s="355" t="s">
        <v>170</v>
      </c>
      <c r="P130" s="355" t="s">
        <v>465</v>
      </c>
    </row>
    <row r="131" spans="1:17" ht="22.5" x14ac:dyDescent="0.2">
      <c r="A131" s="371"/>
      <c r="B131" s="31" t="s">
        <v>156</v>
      </c>
      <c r="C131" s="94"/>
      <c r="D131" s="94"/>
      <c r="E131" s="94"/>
      <c r="F131" s="95"/>
      <c r="G131" s="94"/>
      <c r="H131" s="194" t="s">
        <v>212</v>
      </c>
      <c r="I131" s="187" t="s">
        <v>167</v>
      </c>
      <c r="J131" s="187" t="s">
        <v>167</v>
      </c>
      <c r="K131" s="187" t="s">
        <v>167</v>
      </c>
      <c r="L131" s="187" t="s">
        <v>167</v>
      </c>
      <c r="M131" s="194" t="s">
        <v>212</v>
      </c>
      <c r="N131" s="194" t="s">
        <v>212</v>
      </c>
      <c r="O131" s="355"/>
      <c r="P131" s="355"/>
    </row>
    <row r="132" spans="1:17" ht="22.5" x14ac:dyDescent="0.2">
      <c r="A132" s="371"/>
      <c r="B132" s="238" t="s">
        <v>453</v>
      </c>
      <c r="C132" s="94"/>
      <c r="D132" s="94"/>
      <c r="E132" s="94"/>
      <c r="F132" s="95"/>
      <c r="G132" s="94"/>
      <c r="H132" s="194">
        <f>SUM(H133:H137)</f>
        <v>5172693.9000000004</v>
      </c>
      <c r="I132" s="187">
        <f t="shared" ref="I132:N132" si="26">I134+I133+I135+I136+I137</f>
        <v>5126202</v>
      </c>
      <c r="J132" s="187">
        <f t="shared" si="26"/>
        <v>5010079</v>
      </c>
      <c r="K132" s="187">
        <f t="shared" si="26"/>
        <v>5010079</v>
      </c>
      <c r="L132" s="187">
        <f t="shared" si="26"/>
        <v>5026333.9000000004</v>
      </c>
      <c r="M132" s="194">
        <f t="shared" si="26"/>
        <v>5172693.9000000004</v>
      </c>
      <c r="N132" s="194">
        <f t="shared" si="26"/>
        <v>5172693.9000000004</v>
      </c>
      <c r="O132" s="355"/>
      <c r="P132" s="355"/>
    </row>
    <row r="133" spans="1:17" x14ac:dyDescent="0.2">
      <c r="A133" s="371"/>
      <c r="B133" s="31" t="s">
        <v>159</v>
      </c>
      <c r="C133" s="98">
        <v>123</v>
      </c>
      <c r="D133" s="96" t="s">
        <v>160</v>
      </c>
      <c r="E133" s="97">
        <v>12</v>
      </c>
      <c r="F133" s="98" t="s">
        <v>374</v>
      </c>
      <c r="G133" s="28">
        <v>811</v>
      </c>
      <c r="H133" s="194">
        <f>I133+J133+K133+L133</f>
        <v>172693.9</v>
      </c>
      <c r="I133" s="187">
        <f t="shared" ref="I133:N136" si="27">I141</f>
        <v>126202</v>
      </c>
      <c r="J133" s="187">
        <f t="shared" si="27"/>
        <v>10079</v>
      </c>
      <c r="K133" s="187">
        <f t="shared" si="27"/>
        <v>10079</v>
      </c>
      <c r="L133" s="187">
        <f t="shared" si="27"/>
        <v>26333.9</v>
      </c>
      <c r="M133" s="194">
        <f t="shared" si="27"/>
        <v>172693.9</v>
      </c>
      <c r="N133" s="194">
        <f t="shared" si="27"/>
        <v>172693.9</v>
      </c>
      <c r="O133" s="355"/>
      <c r="P133" s="355"/>
    </row>
    <row r="134" spans="1:17" x14ac:dyDescent="0.2">
      <c r="A134" s="371"/>
      <c r="B134" s="31" t="s">
        <v>158</v>
      </c>
      <c r="C134" s="94"/>
      <c r="D134" s="94"/>
      <c r="E134" s="94"/>
      <c r="F134" s="95"/>
      <c r="G134" s="94"/>
      <c r="H134" s="194">
        <f>I134+J134+K134+L134</f>
        <v>0</v>
      </c>
      <c r="I134" s="187">
        <f t="shared" si="27"/>
        <v>0</v>
      </c>
      <c r="J134" s="187">
        <f t="shared" si="27"/>
        <v>0</v>
      </c>
      <c r="K134" s="187">
        <f t="shared" si="27"/>
        <v>0</v>
      </c>
      <c r="L134" s="187">
        <f t="shared" si="27"/>
        <v>0</v>
      </c>
      <c r="M134" s="194">
        <f t="shared" si="27"/>
        <v>0</v>
      </c>
      <c r="N134" s="194">
        <f t="shared" si="27"/>
        <v>0</v>
      </c>
      <c r="O134" s="355"/>
      <c r="P134" s="355"/>
    </row>
    <row r="135" spans="1:17" x14ac:dyDescent="0.2">
      <c r="A135" s="371"/>
      <c r="B135" s="31" t="s">
        <v>161</v>
      </c>
      <c r="C135" s="240" t="s">
        <v>246</v>
      </c>
      <c r="D135" s="240" t="s">
        <v>246</v>
      </c>
      <c r="E135" s="240" t="s">
        <v>246</v>
      </c>
      <c r="F135" s="240" t="s">
        <v>246</v>
      </c>
      <c r="G135" s="240" t="s">
        <v>246</v>
      </c>
      <c r="H135" s="194">
        <f>I135+J135+K135+L135</f>
        <v>0</v>
      </c>
      <c r="I135" s="187">
        <f t="shared" si="27"/>
        <v>0</v>
      </c>
      <c r="J135" s="187">
        <f t="shared" si="27"/>
        <v>0</v>
      </c>
      <c r="K135" s="187">
        <f t="shared" si="27"/>
        <v>0</v>
      </c>
      <c r="L135" s="187">
        <f t="shared" si="27"/>
        <v>0</v>
      </c>
      <c r="M135" s="194">
        <f t="shared" si="27"/>
        <v>0</v>
      </c>
      <c r="N135" s="194">
        <f t="shared" si="27"/>
        <v>0</v>
      </c>
      <c r="O135" s="355"/>
      <c r="P135" s="355"/>
    </row>
    <row r="136" spans="1:17" ht="22.5" x14ac:dyDescent="0.2">
      <c r="A136" s="371"/>
      <c r="B136" s="31" t="s">
        <v>162</v>
      </c>
      <c r="C136" s="240" t="s">
        <v>246</v>
      </c>
      <c r="D136" s="240" t="s">
        <v>246</v>
      </c>
      <c r="E136" s="240" t="s">
        <v>246</v>
      </c>
      <c r="F136" s="240" t="s">
        <v>246</v>
      </c>
      <c r="G136" s="240" t="s">
        <v>246</v>
      </c>
      <c r="H136" s="194">
        <f>I136+J136+K136+L136</f>
        <v>0</v>
      </c>
      <c r="I136" s="187">
        <f t="shared" si="27"/>
        <v>0</v>
      </c>
      <c r="J136" s="187">
        <f t="shared" si="27"/>
        <v>0</v>
      </c>
      <c r="K136" s="187">
        <f t="shared" si="27"/>
        <v>0</v>
      </c>
      <c r="L136" s="187">
        <f t="shared" si="27"/>
        <v>0</v>
      </c>
      <c r="M136" s="194">
        <f t="shared" si="27"/>
        <v>0</v>
      </c>
      <c r="N136" s="194">
        <f t="shared" si="27"/>
        <v>0</v>
      </c>
      <c r="O136" s="355"/>
      <c r="P136" s="355"/>
    </row>
    <row r="137" spans="1:17" ht="40.5" customHeight="1" x14ac:dyDescent="0.2">
      <c r="A137" s="371"/>
      <c r="B137" s="181" t="s">
        <v>442</v>
      </c>
      <c r="C137" s="181"/>
      <c r="D137" s="181"/>
      <c r="E137" s="181"/>
      <c r="F137" s="181"/>
      <c r="G137" s="181"/>
      <c r="H137" s="195">
        <v>5000000</v>
      </c>
      <c r="I137" s="189">
        <f>I145+I153+I161</f>
        <v>5000000</v>
      </c>
      <c r="J137" s="189">
        <f t="shared" ref="J137:N137" si="28">J145+J153+J161</f>
        <v>5000000</v>
      </c>
      <c r="K137" s="189">
        <f t="shared" si="28"/>
        <v>5000000</v>
      </c>
      <c r="L137" s="189">
        <f t="shared" si="28"/>
        <v>5000000</v>
      </c>
      <c r="M137" s="195">
        <f t="shared" si="28"/>
        <v>5000000</v>
      </c>
      <c r="N137" s="195">
        <f t="shared" si="28"/>
        <v>5000000</v>
      </c>
      <c r="O137" s="355"/>
      <c r="P137" s="355"/>
    </row>
    <row r="138" spans="1:17" ht="22.5" x14ac:dyDescent="0.2">
      <c r="A138" s="355" t="s">
        <v>213</v>
      </c>
      <c r="B138" s="31" t="s">
        <v>211</v>
      </c>
      <c r="C138" s="94"/>
      <c r="D138" s="94"/>
      <c r="E138" s="94"/>
      <c r="F138" s="95"/>
      <c r="G138" s="94"/>
      <c r="H138" s="194">
        <v>11</v>
      </c>
      <c r="I138" s="187">
        <v>11</v>
      </c>
      <c r="J138" s="187">
        <v>11</v>
      </c>
      <c r="K138" s="187">
        <v>11</v>
      </c>
      <c r="L138" s="187">
        <v>11</v>
      </c>
      <c r="M138" s="194">
        <v>10</v>
      </c>
      <c r="N138" s="194">
        <v>10</v>
      </c>
      <c r="O138" s="355" t="s">
        <v>170</v>
      </c>
      <c r="P138" s="355" t="s">
        <v>464</v>
      </c>
    </row>
    <row r="139" spans="1:17" ht="22.5" x14ac:dyDescent="0.2">
      <c r="A139" s="355"/>
      <c r="B139" s="31" t="s">
        <v>156</v>
      </c>
      <c r="C139" s="94"/>
      <c r="D139" s="94"/>
      <c r="E139" s="94"/>
      <c r="F139" s="95"/>
      <c r="G139" s="94"/>
      <c r="H139" s="194" t="s">
        <v>212</v>
      </c>
      <c r="I139" s="187" t="s">
        <v>167</v>
      </c>
      <c r="J139" s="187" t="s">
        <v>167</v>
      </c>
      <c r="K139" s="187" t="s">
        <v>167</v>
      </c>
      <c r="L139" s="187" t="s">
        <v>167</v>
      </c>
      <c r="M139" s="194" t="s">
        <v>212</v>
      </c>
      <c r="N139" s="194" t="s">
        <v>212</v>
      </c>
      <c r="O139" s="355"/>
      <c r="P139" s="355"/>
    </row>
    <row r="140" spans="1:17" ht="22.5" x14ac:dyDescent="0.2">
      <c r="A140" s="355"/>
      <c r="B140" s="238" t="s">
        <v>453</v>
      </c>
      <c r="C140" s="94"/>
      <c r="D140" s="94"/>
      <c r="E140" s="94"/>
      <c r="F140" s="95"/>
      <c r="G140" s="94"/>
      <c r="H140" s="194">
        <f>H142+H141+H143+H144+H145</f>
        <v>172693.9</v>
      </c>
      <c r="I140" s="187">
        <f t="shared" ref="I140:N140" si="29">I142+I141+I143+I144+I145</f>
        <v>126202</v>
      </c>
      <c r="J140" s="187">
        <f t="shared" si="29"/>
        <v>10079</v>
      </c>
      <c r="K140" s="187">
        <f t="shared" si="29"/>
        <v>10079</v>
      </c>
      <c r="L140" s="187">
        <f t="shared" si="29"/>
        <v>26333.9</v>
      </c>
      <c r="M140" s="194">
        <f t="shared" si="29"/>
        <v>172693.9</v>
      </c>
      <c r="N140" s="194">
        <f t="shared" si="29"/>
        <v>172693.9</v>
      </c>
      <c r="O140" s="355"/>
      <c r="P140" s="355"/>
      <c r="Q140" s="39"/>
    </row>
    <row r="141" spans="1:17" x14ac:dyDescent="0.2">
      <c r="A141" s="355"/>
      <c r="B141" s="31" t="s">
        <v>159</v>
      </c>
      <c r="C141" s="98">
        <v>123</v>
      </c>
      <c r="D141" s="96" t="s">
        <v>160</v>
      </c>
      <c r="E141" s="97">
        <v>12</v>
      </c>
      <c r="F141" s="98" t="s">
        <v>374</v>
      </c>
      <c r="G141" s="28">
        <v>811</v>
      </c>
      <c r="H141" s="194">
        <f>I141+J141+K141+L141</f>
        <v>172693.9</v>
      </c>
      <c r="I141" s="187">
        <v>126202</v>
      </c>
      <c r="J141" s="187">
        <v>10079</v>
      </c>
      <c r="K141" s="187">
        <v>10079</v>
      </c>
      <c r="L141" s="187">
        <v>26333.9</v>
      </c>
      <c r="M141" s="194">
        <v>172693.9</v>
      </c>
      <c r="N141" s="194">
        <v>172693.9</v>
      </c>
      <c r="O141" s="355"/>
      <c r="P141" s="355"/>
      <c r="Q141" s="39"/>
    </row>
    <row r="142" spans="1:17" x14ac:dyDescent="0.2">
      <c r="A142" s="355"/>
      <c r="B142" s="31" t="s">
        <v>158</v>
      </c>
      <c r="C142" s="94"/>
      <c r="D142" s="94"/>
      <c r="E142" s="94"/>
      <c r="F142" s="95"/>
      <c r="G142" s="94"/>
      <c r="H142" s="194">
        <f>I142+J142+K142+L142</f>
        <v>0</v>
      </c>
      <c r="I142" s="187">
        <v>0</v>
      </c>
      <c r="J142" s="187">
        <v>0</v>
      </c>
      <c r="K142" s="187">
        <v>0</v>
      </c>
      <c r="L142" s="187">
        <v>0</v>
      </c>
      <c r="M142" s="194">
        <v>0</v>
      </c>
      <c r="N142" s="194">
        <v>0</v>
      </c>
      <c r="O142" s="355"/>
      <c r="P142" s="355"/>
    </row>
    <row r="143" spans="1:17" x14ac:dyDescent="0.2">
      <c r="A143" s="355"/>
      <c r="B143" s="31" t="s">
        <v>161</v>
      </c>
      <c r="C143" s="240" t="s">
        <v>246</v>
      </c>
      <c r="D143" s="240" t="s">
        <v>246</v>
      </c>
      <c r="E143" s="240" t="s">
        <v>246</v>
      </c>
      <c r="F143" s="240" t="s">
        <v>246</v>
      </c>
      <c r="G143" s="240" t="s">
        <v>246</v>
      </c>
      <c r="H143" s="194">
        <f>I143+J143+K143+L143</f>
        <v>0</v>
      </c>
      <c r="I143" s="187">
        <v>0</v>
      </c>
      <c r="J143" s="187">
        <v>0</v>
      </c>
      <c r="K143" s="187">
        <v>0</v>
      </c>
      <c r="L143" s="187">
        <v>0</v>
      </c>
      <c r="M143" s="194">
        <v>0</v>
      </c>
      <c r="N143" s="194">
        <v>0</v>
      </c>
      <c r="O143" s="355"/>
      <c r="P143" s="355"/>
    </row>
    <row r="144" spans="1:17" ht="22.5" x14ac:dyDescent="0.2">
      <c r="A144" s="355"/>
      <c r="B144" s="31" t="s">
        <v>162</v>
      </c>
      <c r="C144" s="240" t="s">
        <v>246</v>
      </c>
      <c r="D144" s="240" t="s">
        <v>246</v>
      </c>
      <c r="E144" s="240" t="s">
        <v>246</v>
      </c>
      <c r="F144" s="240" t="s">
        <v>246</v>
      </c>
      <c r="G144" s="240" t="s">
        <v>246</v>
      </c>
      <c r="H144" s="194">
        <f>I144+J144+K144+L144</f>
        <v>0</v>
      </c>
      <c r="I144" s="187">
        <v>0</v>
      </c>
      <c r="J144" s="187">
        <v>0</v>
      </c>
      <c r="K144" s="187">
        <v>0</v>
      </c>
      <c r="L144" s="187">
        <v>0</v>
      </c>
      <c r="M144" s="194">
        <v>0</v>
      </c>
      <c r="N144" s="194">
        <v>0</v>
      </c>
      <c r="O144" s="355"/>
      <c r="P144" s="355"/>
    </row>
    <row r="145" spans="1:16" ht="166.5" customHeight="1" x14ac:dyDescent="0.2">
      <c r="A145" s="355"/>
      <c r="B145" s="181" t="s">
        <v>442</v>
      </c>
      <c r="C145" s="181"/>
      <c r="D145" s="181"/>
      <c r="E145" s="181"/>
      <c r="F145" s="181"/>
      <c r="G145" s="181"/>
      <c r="H145" s="195">
        <f>SUM(I145:L145)</f>
        <v>0</v>
      </c>
      <c r="I145" s="189">
        <v>0</v>
      </c>
      <c r="J145" s="189">
        <v>0</v>
      </c>
      <c r="K145" s="189">
        <v>0</v>
      </c>
      <c r="L145" s="189">
        <v>0</v>
      </c>
      <c r="M145" s="195">
        <v>0</v>
      </c>
      <c r="N145" s="195">
        <v>0</v>
      </c>
      <c r="O145" s="355"/>
      <c r="P145" s="355"/>
    </row>
    <row r="146" spans="1:16" ht="22.5" x14ac:dyDescent="0.2">
      <c r="A146" s="355" t="s">
        <v>214</v>
      </c>
      <c r="B146" s="31" t="s">
        <v>211</v>
      </c>
      <c r="C146" s="94"/>
      <c r="D146" s="94"/>
      <c r="E146" s="94"/>
      <c r="F146" s="95"/>
      <c r="G146" s="94"/>
      <c r="H146" s="194">
        <v>30</v>
      </c>
      <c r="I146" s="187">
        <v>30</v>
      </c>
      <c r="J146" s="187">
        <v>30</v>
      </c>
      <c r="K146" s="187">
        <v>30</v>
      </c>
      <c r="L146" s="187">
        <v>30</v>
      </c>
      <c r="M146" s="194">
        <v>30</v>
      </c>
      <c r="N146" s="194">
        <v>30</v>
      </c>
      <c r="O146" s="355" t="s">
        <v>170</v>
      </c>
      <c r="P146" s="355" t="s">
        <v>466</v>
      </c>
    </row>
    <row r="147" spans="1:16" x14ac:dyDescent="0.2">
      <c r="A147" s="355"/>
      <c r="B147" s="31" t="s">
        <v>156</v>
      </c>
      <c r="C147" s="94"/>
      <c r="D147" s="94"/>
      <c r="E147" s="94"/>
      <c r="F147" s="95"/>
      <c r="G147" s="94"/>
      <c r="H147" s="194" t="s">
        <v>444</v>
      </c>
      <c r="I147" s="251" t="s">
        <v>246</v>
      </c>
      <c r="J147" s="251" t="s">
        <v>246</v>
      </c>
      <c r="K147" s="251" t="s">
        <v>246</v>
      </c>
      <c r="L147" s="251" t="s">
        <v>246</v>
      </c>
      <c r="M147" s="194" t="s">
        <v>444</v>
      </c>
      <c r="N147" s="194" t="s">
        <v>444</v>
      </c>
      <c r="O147" s="355"/>
      <c r="P147" s="355"/>
    </row>
    <row r="148" spans="1:16" ht="22.5" x14ac:dyDescent="0.2">
      <c r="A148" s="355"/>
      <c r="B148" s="238" t="s">
        <v>453</v>
      </c>
      <c r="C148" s="94"/>
      <c r="D148" s="94"/>
      <c r="E148" s="94"/>
      <c r="F148" s="95"/>
      <c r="G148" s="94"/>
      <c r="H148" s="194">
        <v>5000000</v>
      </c>
      <c r="I148" s="187">
        <f>SUM(I149:I153)</f>
        <v>5000000</v>
      </c>
      <c r="J148" s="187">
        <f t="shared" ref="J148:N148" si="30">SUM(J149:J153)</f>
        <v>5000000</v>
      </c>
      <c r="K148" s="187">
        <f t="shared" si="30"/>
        <v>5000000</v>
      </c>
      <c r="L148" s="187">
        <f t="shared" si="30"/>
        <v>5000000</v>
      </c>
      <c r="M148" s="194">
        <f t="shared" si="30"/>
        <v>5000000</v>
      </c>
      <c r="N148" s="194">
        <f t="shared" si="30"/>
        <v>5000000</v>
      </c>
      <c r="O148" s="355"/>
      <c r="P148" s="355"/>
    </row>
    <row r="149" spans="1:16" x14ac:dyDescent="0.2">
      <c r="A149" s="355"/>
      <c r="B149" s="178" t="s">
        <v>159</v>
      </c>
      <c r="C149" s="94"/>
      <c r="D149" s="94"/>
      <c r="E149" s="94"/>
      <c r="F149" s="95"/>
      <c r="G149" s="94"/>
      <c r="H149" s="195">
        <v>0</v>
      </c>
      <c r="I149" s="189">
        <v>0</v>
      </c>
      <c r="J149" s="189">
        <v>0</v>
      </c>
      <c r="K149" s="189">
        <v>0</v>
      </c>
      <c r="L149" s="189">
        <v>0</v>
      </c>
      <c r="M149" s="195">
        <v>0</v>
      </c>
      <c r="N149" s="195">
        <v>0</v>
      </c>
      <c r="O149" s="355"/>
      <c r="P149" s="355"/>
    </row>
    <row r="150" spans="1:16" ht="33" customHeight="1" x14ac:dyDescent="0.2">
      <c r="A150" s="355"/>
      <c r="B150" s="31" t="s">
        <v>158</v>
      </c>
      <c r="C150" s="94"/>
      <c r="D150" s="94"/>
      <c r="E150" s="94"/>
      <c r="F150" s="95"/>
      <c r="G150" s="94"/>
      <c r="H150" s="194">
        <v>0</v>
      </c>
      <c r="I150" s="187">
        <v>0</v>
      </c>
      <c r="J150" s="187">
        <v>0</v>
      </c>
      <c r="K150" s="187">
        <v>0</v>
      </c>
      <c r="L150" s="187">
        <v>0</v>
      </c>
      <c r="M150" s="194">
        <v>0</v>
      </c>
      <c r="N150" s="194">
        <v>0</v>
      </c>
      <c r="O150" s="355"/>
      <c r="P150" s="355"/>
    </row>
    <row r="151" spans="1:16" ht="38.25" customHeight="1" x14ac:dyDescent="0.2">
      <c r="A151" s="355"/>
      <c r="B151" s="31" t="s">
        <v>161</v>
      </c>
      <c r="C151" s="240" t="s">
        <v>246</v>
      </c>
      <c r="D151" s="240" t="s">
        <v>246</v>
      </c>
      <c r="E151" s="240" t="s">
        <v>246</v>
      </c>
      <c r="F151" s="240" t="s">
        <v>246</v>
      </c>
      <c r="G151" s="240" t="s">
        <v>246</v>
      </c>
      <c r="H151" s="194">
        <v>0</v>
      </c>
      <c r="I151" s="187">
        <v>0</v>
      </c>
      <c r="J151" s="187">
        <v>0</v>
      </c>
      <c r="K151" s="187">
        <v>0</v>
      </c>
      <c r="L151" s="187">
        <v>0</v>
      </c>
      <c r="M151" s="194">
        <v>0</v>
      </c>
      <c r="N151" s="194">
        <v>0</v>
      </c>
      <c r="O151" s="355"/>
      <c r="P151" s="355"/>
    </row>
    <row r="152" spans="1:16" ht="33.75" customHeight="1" x14ac:dyDescent="0.2">
      <c r="A152" s="355"/>
      <c r="B152" s="31" t="s">
        <v>162</v>
      </c>
      <c r="C152" s="240" t="s">
        <v>246</v>
      </c>
      <c r="D152" s="240" t="s">
        <v>246</v>
      </c>
      <c r="E152" s="240" t="s">
        <v>246</v>
      </c>
      <c r="F152" s="240" t="s">
        <v>246</v>
      </c>
      <c r="G152" s="240" t="s">
        <v>246</v>
      </c>
      <c r="H152" s="194">
        <v>0</v>
      </c>
      <c r="I152" s="187">
        <v>0</v>
      </c>
      <c r="J152" s="187">
        <v>0</v>
      </c>
      <c r="K152" s="187">
        <v>0</v>
      </c>
      <c r="L152" s="187">
        <v>0</v>
      </c>
      <c r="M152" s="194">
        <v>0</v>
      </c>
      <c r="N152" s="194">
        <v>0</v>
      </c>
      <c r="O152" s="355"/>
      <c r="P152" s="355"/>
    </row>
    <row r="153" spans="1:16" ht="60.75" customHeight="1" x14ac:dyDescent="0.2">
      <c r="A153" s="355"/>
      <c r="B153" s="181" t="s">
        <v>442</v>
      </c>
      <c r="C153" s="181"/>
      <c r="D153" s="181"/>
      <c r="E153" s="181"/>
      <c r="F153" s="181"/>
      <c r="G153" s="181"/>
      <c r="H153" s="194">
        <v>5000000</v>
      </c>
      <c r="I153" s="187">
        <v>5000000</v>
      </c>
      <c r="J153" s="187">
        <v>5000000</v>
      </c>
      <c r="K153" s="187">
        <v>5000000</v>
      </c>
      <c r="L153" s="187">
        <v>5000000</v>
      </c>
      <c r="M153" s="194">
        <v>5000000</v>
      </c>
      <c r="N153" s="194">
        <v>5000000</v>
      </c>
      <c r="O153" s="355"/>
      <c r="P153" s="355"/>
    </row>
    <row r="154" spans="1:16" ht="22.5" x14ac:dyDescent="0.2">
      <c r="A154" s="355" t="s">
        <v>215</v>
      </c>
      <c r="B154" s="31" t="s">
        <v>211</v>
      </c>
      <c r="C154" s="94"/>
      <c r="D154" s="94"/>
      <c r="E154" s="94"/>
      <c r="F154" s="95"/>
      <c r="G154" s="94"/>
      <c r="H154" s="194">
        <v>1</v>
      </c>
      <c r="I154" s="187">
        <v>0</v>
      </c>
      <c r="J154" s="187">
        <v>0</v>
      </c>
      <c r="K154" s="187">
        <v>0</v>
      </c>
      <c r="L154" s="187">
        <v>1</v>
      </c>
      <c r="M154" s="194">
        <v>0</v>
      </c>
      <c r="N154" s="194">
        <v>0</v>
      </c>
      <c r="O154" s="355" t="s">
        <v>170</v>
      </c>
      <c r="P154" s="356" t="s">
        <v>216</v>
      </c>
    </row>
    <row r="155" spans="1:16" ht="22.5" x14ac:dyDescent="0.2">
      <c r="A155" s="355"/>
      <c r="B155" s="31" t="s">
        <v>156</v>
      </c>
      <c r="C155" s="94"/>
      <c r="D155" s="94"/>
      <c r="E155" s="94"/>
      <c r="F155" s="95"/>
      <c r="G155" s="94"/>
      <c r="H155" s="194" t="s">
        <v>217</v>
      </c>
      <c r="I155" s="187" t="s">
        <v>167</v>
      </c>
      <c r="J155" s="187" t="s">
        <v>167</v>
      </c>
      <c r="K155" s="187" t="s">
        <v>167</v>
      </c>
      <c r="L155" s="187" t="s">
        <v>167</v>
      </c>
      <c r="M155" s="194">
        <v>0</v>
      </c>
      <c r="N155" s="194">
        <v>0</v>
      </c>
      <c r="O155" s="355"/>
      <c r="P155" s="356"/>
    </row>
    <row r="156" spans="1:16" x14ac:dyDescent="0.2">
      <c r="A156" s="355"/>
      <c r="B156" s="31" t="s">
        <v>157</v>
      </c>
      <c r="C156" s="94"/>
      <c r="D156" s="94"/>
      <c r="E156" s="94"/>
      <c r="F156" s="95"/>
      <c r="G156" s="94"/>
      <c r="H156" s="194">
        <f>SUM(I156:L156)</f>
        <v>650000</v>
      </c>
      <c r="I156" s="187">
        <v>0</v>
      </c>
      <c r="J156" s="187">
        <v>0</v>
      </c>
      <c r="K156" s="187">
        <v>0</v>
      </c>
      <c r="L156" s="187">
        <v>650000</v>
      </c>
      <c r="M156" s="194">
        <v>0</v>
      </c>
      <c r="N156" s="194">
        <v>0</v>
      </c>
      <c r="O156" s="355"/>
      <c r="P156" s="356"/>
    </row>
    <row r="157" spans="1:16" x14ac:dyDescent="0.2">
      <c r="A157" s="355"/>
      <c r="B157" s="31" t="s">
        <v>159</v>
      </c>
      <c r="C157" s="94"/>
      <c r="D157" s="94"/>
      <c r="E157" s="94"/>
      <c r="F157" s="95"/>
      <c r="G157" s="94"/>
      <c r="H157" s="194">
        <v>650000</v>
      </c>
      <c r="I157" s="187">
        <v>0</v>
      </c>
      <c r="J157" s="187">
        <v>0</v>
      </c>
      <c r="K157" s="187">
        <v>0</v>
      </c>
      <c r="L157" s="187">
        <v>650000</v>
      </c>
      <c r="M157" s="194">
        <v>0</v>
      </c>
      <c r="N157" s="194">
        <v>0</v>
      </c>
      <c r="O157" s="355"/>
      <c r="P157" s="356"/>
    </row>
    <row r="158" spans="1:16" x14ac:dyDescent="0.2">
      <c r="A158" s="355"/>
      <c r="B158" s="31" t="s">
        <v>158</v>
      </c>
      <c r="C158" s="94"/>
      <c r="D158" s="94"/>
      <c r="E158" s="94"/>
      <c r="F158" s="95"/>
      <c r="G158" s="94"/>
      <c r="H158" s="194">
        <v>0</v>
      </c>
      <c r="I158" s="187">
        <v>0</v>
      </c>
      <c r="J158" s="187">
        <v>0</v>
      </c>
      <c r="K158" s="187">
        <v>0</v>
      </c>
      <c r="L158" s="187">
        <v>0</v>
      </c>
      <c r="M158" s="194">
        <v>0</v>
      </c>
      <c r="N158" s="194">
        <v>0</v>
      </c>
      <c r="O158" s="355"/>
      <c r="P158" s="356"/>
    </row>
    <row r="159" spans="1:16" x14ac:dyDescent="0.2">
      <c r="A159" s="355"/>
      <c r="B159" s="31" t="s">
        <v>161</v>
      </c>
      <c r="C159" s="240" t="s">
        <v>246</v>
      </c>
      <c r="D159" s="240" t="s">
        <v>246</v>
      </c>
      <c r="E159" s="240" t="s">
        <v>246</v>
      </c>
      <c r="F159" s="240" t="s">
        <v>246</v>
      </c>
      <c r="G159" s="240" t="s">
        <v>246</v>
      </c>
      <c r="H159" s="194">
        <v>0</v>
      </c>
      <c r="I159" s="187">
        <v>0</v>
      </c>
      <c r="J159" s="187">
        <v>0</v>
      </c>
      <c r="K159" s="187">
        <v>0</v>
      </c>
      <c r="L159" s="187">
        <v>0</v>
      </c>
      <c r="M159" s="194">
        <v>0</v>
      </c>
      <c r="N159" s="194">
        <v>0</v>
      </c>
      <c r="O159" s="355"/>
      <c r="P159" s="356"/>
    </row>
    <row r="160" spans="1:16" ht="22.5" x14ac:dyDescent="0.2">
      <c r="A160" s="355"/>
      <c r="B160" s="31" t="s">
        <v>162</v>
      </c>
      <c r="C160" s="240" t="s">
        <v>246</v>
      </c>
      <c r="D160" s="240" t="s">
        <v>246</v>
      </c>
      <c r="E160" s="240" t="s">
        <v>246</v>
      </c>
      <c r="F160" s="240" t="s">
        <v>246</v>
      </c>
      <c r="G160" s="240" t="s">
        <v>246</v>
      </c>
      <c r="H160" s="194">
        <v>0</v>
      </c>
      <c r="I160" s="187">
        <v>0</v>
      </c>
      <c r="J160" s="187">
        <v>0</v>
      </c>
      <c r="K160" s="187">
        <v>0</v>
      </c>
      <c r="L160" s="187">
        <v>0</v>
      </c>
      <c r="M160" s="194">
        <v>0</v>
      </c>
      <c r="N160" s="194">
        <v>0</v>
      </c>
      <c r="O160" s="355"/>
      <c r="P160" s="356"/>
    </row>
    <row r="161" spans="1:18" ht="26.25" customHeight="1" x14ac:dyDescent="0.2">
      <c r="A161" s="355"/>
      <c r="B161" s="181" t="s">
        <v>442</v>
      </c>
      <c r="C161" s="181"/>
      <c r="D161" s="181"/>
      <c r="E161" s="181"/>
      <c r="F161" s="181"/>
      <c r="G161" s="181"/>
      <c r="H161" s="195">
        <f>SUM(I161:L161)</f>
        <v>0</v>
      </c>
      <c r="I161" s="189">
        <v>0</v>
      </c>
      <c r="J161" s="189">
        <v>0</v>
      </c>
      <c r="K161" s="189">
        <v>0</v>
      </c>
      <c r="L161" s="189">
        <v>0</v>
      </c>
      <c r="M161" s="195">
        <v>0</v>
      </c>
      <c r="N161" s="195">
        <v>0</v>
      </c>
      <c r="O161" s="355"/>
      <c r="P161" s="356"/>
    </row>
    <row r="162" spans="1:18" ht="22.5" customHeight="1" x14ac:dyDescent="0.2">
      <c r="A162" s="356" t="s">
        <v>439</v>
      </c>
      <c r="B162" s="31" t="s">
        <v>218</v>
      </c>
      <c r="C162" s="94"/>
      <c r="D162" s="94"/>
      <c r="E162" s="94"/>
      <c r="F162" s="95"/>
      <c r="G162" s="94"/>
      <c r="H162" s="194">
        <v>2</v>
      </c>
      <c r="I162" s="187">
        <v>0</v>
      </c>
      <c r="J162" s="187">
        <v>0</v>
      </c>
      <c r="K162" s="187">
        <v>0</v>
      </c>
      <c r="L162" s="187">
        <v>2</v>
      </c>
      <c r="M162" s="194">
        <v>2</v>
      </c>
      <c r="N162" s="194">
        <v>2</v>
      </c>
      <c r="O162" s="355" t="s">
        <v>219</v>
      </c>
      <c r="P162" s="372" t="s">
        <v>315</v>
      </c>
      <c r="R162" s="21"/>
    </row>
    <row r="163" spans="1:18" ht="30" customHeight="1" x14ac:dyDescent="0.2">
      <c r="A163" s="356"/>
      <c r="B163" s="31" t="s">
        <v>156</v>
      </c>
      <c r="C163" s="94"/>
      <c r="D163" s="94"/>
      <c r="E163" s="94"/>
      <c r="F163" s="95"/>
      <c r="G163" s="94"/>
      <c r="H163" s="194">
        <v>0</v>
      </c>
      <c r="I163" s="187" t="s">
        <v>167</v>
      </c>
      <c r="J163" s="187" t="s">
        <v>167</v>
      </c>
      <c r="K163" s="187" t="s">
        <v>167</v>
      </c>
      <c r="L163" s="187" t="s">
        <v>167</v>
      </c>
      <c r="M163" s="194">
        <v>0</v>
      </c>
      <c r="N163" s="194">
        <v>0</v>
      </c>
      <c r="O163" s="355"/>
      <c r="P163" s="372"/>
    </row>
    <row r="164" spans="1:18" ht="24.75" customHeight="1" x14ac:dyDescent="0.2">
      <c r="A164" s="356"/>
      <c r="B164" s="238" t="s">
        <v>453</v>
      </c>
      <c r="C164" s="94"/>
      <c r="D164" s="94"/>
      <c r="E164" s="94"/>
      <c r="F164" s="95"/>
      <c r="G164" s="94"/>
      <c r="H164" s="194">
        <f>H166+H165+H167+H168+H169</f>
        <v>0</v>
      </c>
      <c r="I164" s="187">
        <f t="shared" ref="I164:N164" si="31">I166+I165+I167+I168+I169</f>
        <v>0</v>
      </c>
      <c r="J164" s="187">
        <f t="shared" si="31"/>
        <v>0</v>
      </c>
      <c r="K164" s="187">
        <f t="shared" si="31"/>
        <v>0</v>
      </c>
      <c r="L164" s="187">
        <f t="shared" si="31"/>
        <v>0</v>
      </c>
      <c r="M164" s="194">
        <f t="shared" si="31"/>
        <v>0</v>
      </c>
      <c r="N164" s="194">
        <f t="shared" si="31"/>
        <v>0</v>
      </c>
      <c r="O164" s="355"/>
      <c r="P164" s="372"/>
    </row>
    <row r="165" spans="1:18" ht="12.75" customHeight="1" x14ac:dyDescent="0.2">
      <c r="A165" s="356"/>
      <c r="B165" s="31" t="s">
        <v>159</v>
      </c>
      <c r="C165" s="94"/>
      <c r="D165" s="94"/>
      <c r="E165" s="94"/>
      <c r="F165" s="95"/>
      <c r="G165" s="94"/>
      <c r="H165" s="194">
        <f>I165+J165+K165+L165</f>
        <v>0</v>
      </c>
      <c r="I165" s="187">
        <v>0</v>
      </c>
      <c r="J165" s="187">
        <v>0</v>
      </c>
      <c r="K165" s="187">
        <v>0</v>
      </c>
      <c r="L165" s="187">
        <v>0</v>
      </c>
      <c r="M165" s="194">
        <v>0</v>
      </c>
      <c r="N165" s="194">
        <v>0</v>
      </c>
      <c r="O165" s="355"/>
      <c r="P165" s="372"/>
    </row>
    <row r="166" spans="1:18" ht="15" customHeight="1" x14ac:dyDescent="0.2">
      <c r="A166" s="356"/>
      <c r="B166" s="31" t="s">
        <v>158</v>
      </c>
      <c r="C166" s="94"/>
      <c r="D166" s="94"/>
      <c r="E166" s="94"/>
      <c r="F166" s="95"/>
      <c r="G166" s="94"/>
      <c r="H166" s="194">
        <f>I166+J166+K166+L166</f>
        <v>0</v>
      </c>
      <c r="I166" s="187">
        <v>0</v>
      </c>
      <c r="J166" s="187">
        <v>0</v>
      </c>
      <c r="K166" s="187">
        <v>0</v>
      </c>
      <c r="L166" s="187">
        <v>0</v>
      </c>
      <c r="M166" s="194">
        <v>0</v>
      </c>
      <c r="N166" s="194">
        <v>0</v>
      </c>
      <c r="O166" s="355"/>
      <c r="P166" s="372"/>
    </row>
    <row r="167" spans="1:18" ht="16.5" customHeight="1" x14ac:dyDescent="0.2">
      <c r="A167" s="356"/>
      <c r="B167" s="31" t="s">
        <v>161</v>
      </c>
      <c r="C167" s="240" t="s">
        <v>246</v>
      </c>
      <c r="D167" s="240" t="s">
        <v>246</v>
      </c>
      <c r="E167" s="240" t="s">
        <v>246</v>
      </c>
      <c r="F167" s="240" t="s">
        <v>246</v>
      </c>
      <c r="G167" s="240" t="s">
        <v>246</v>
      </c>
      <c r="H167" s="194">
        <f>I167+J167+K167+L167</f>
        <v>0</v>
      </c>
      <c r="I167" s="187">
        <v>0</v>
      </c>
      <c r="J167" s="187">
        <v>0</v>
      </c>
      <c r="K167" s="187">
        <v>0</v>
      </c>
      <c r="L167" s="187">
        <v>0</v>
      </c>
      <c r="M167" s="194">
        <v>0</v>
      </c>
      <c r="N167" s="194">
        <v>0</v>
      </c>
      <c r="O167" s="355"/>
      <c r="P167" s="372"/>
    </row>
    <row r="168" spans="1:18" ht="15" customHeight="1" x14ac:dyDescent="0.2">
      <c r="A168" s="356"/>
      <c r="B168" s="31" t="s">
        <v>162</v>
      </c>
      <c r="C168" s="240" t="s">
        <v>246</v>
      </c>
      <c r="D168" s="240" t="s">
        <v>246</v>
      </c>
      <c r="E168" s="240" t="s">
        <v>246</v>
      </c>
      <c r="F168" s="240" t="s">
        <v>246</v>
      </c>
      <c r="G168" s="240" t="s">
        <v>246</v>
      </c>
      <c r="H168" s="194">
        <f>I168+J168+K168+L168</f>
        <v>0</v>
      </c>
      <c r="I168" s="187">
        <v>0</v>
      </c>
      <c r="J168" s="187">
        <v>0</v>
      </c>
      <c r="K168" s="187">
        <v>0</v>
      </c>
      <c r="L168" s="187">
        <v>0</v>
      </c>
      <c r="M168" s="194">
        <v>0</v>
      </c>
      <c r="N168" s="194">
        <v>0</v>
      </c>
      <c r="O168" s="355"/>
      <c r="P168" s="372"/>
    </row>
    <row r="169" spans="1:18" ht="14.25" customHeight="1" x14ac:dyDescent="0.2">
      <c r="A169" s="356"/>
      <c r="B169" s="181" t="s">
        <v>442</v>
      </c>
      <c r="C169" s="181"/>
      <c r="D169" s="181"/>
      <c r="E169" s="181"/>
      <c r="F169" s="181"/>
      <c r="G169" s="181"/>
      <c r="H169" s="195">
        <f>SUM(I169:L169)</f>
        <v>0</v>
      </c>
      <c r="I169" s="189">
        <v>0</v>
      </c>
      <c r="J169" s="189">
        <v>0</v>
      </c>
      <c r="K169" s="189">
        <v>0</v>
      </c>
      <c r="L169" s="189">
        <v>0</v>
      </c>
      <c r="M169" s="195">
        <v>0</v>
      </c>
      <c r="N169" s="195">
        <v>0</v>
      </c>
      <c r="O169" s="355"/>
      <c r="P169" s="372"/>
    </row>
    <row r="170" spans="1:18" ht="22.5" x14ac:dyDescent="0.2">
      <c r="A170" s="355" t="s">
        <v>220</v>
      </c>
      <c r="B170" s="31" t="s">
        <v>221</v>
      </c>
      <c r="C170" s="94"/>
      <c r="D170" s="94"/>
      <c r="E170" s="94"/>
      <c r="F170" s="95"/>
      <c r="G170" s="94"/>
      <c r="H170" s="194">
        <v>140</v>
      </c>
      <c r="I170" s="187">
        <v>20</v>
      </c>
      <c r="J170" s="187">
        <v>40</v>
      </c>
      <c r="K170" s="187">
        <v>40</v>
      </c>
      <c r="L170" s="187">
        <v>40</v>
      </c>
      <c r="M170" s="194">
        <v>140</v>
      </c>
      <c r="N170" s="194">
        <v>140</v>
      </c>
      <c r="O170" s="355" t="s">
        <v>222</v>
      </c>
      <c r="P170" s="355" t="s">
        <v>223</v>
      </c>
    </row>
    <row r="171" spans="1:18" x14ac:dyDescent="0.2">
      <c r="A171" s="355"/>
      <c r="B171" s="31" t="s">
        <v>156</v>
      </c>
      <c r="C171" s="94"/>
      <c r="D171" s="94"/>
      <c r="E171" s="94"/>
      <c r="F171" s="95"/>
      <c r="G171" s="94"/>
      <c r="H171" s="194">
        <v>0</v>
      </c>
      <c r="I171" s="187" t="s">
        <v>167</v>
      </c>
      <c r="J171" s="187" t="s">
        <v>167</v>
      </c>
      <c r="K171" s="187" t="s">
        <v>167</v>
      </c>
      <c r="L171" s="187" t="s">
        <v>167</v>
      </c>
      <c r="M171" s="194">
        <v>0</v>
      </c>
      <c r="N171" s="194">
        <v>0</v>
      </c>
      <c r="O171" s="355"/>
      <c r="P171" s="355"/>
    </row>
    <row r="172" spans="1:18" ht="22.5" x14ac:dyDescent="0.2">
      <c r="A172" s="355"/>
      <c r="B172" s="238" t="s">
        <v>453</v>
      </c>
      <c r="C172" s="94"/>
      <c r="D172" s="94"/>
      <c r="E172" s="94"/>
      <c r="F172" s="95"/>
      <c r="G172" s="94"/>
      <c r="H172" s="194">
        <f>H174+H173+H175+H176+H177</f>
        <v>0</v>
      </c>
      <c r="I172" s="187">
        <f t="shared" ref="I172:N172" si="32">I174+I173+I175+I176+I177</f>
        <v>0</v>
      </c>
      <c r="J172" s="187">
        <f t="shared" si="32"/>
        <v>0</v>
      </c>
      <c r="K172" s="187">
        <f t="shared" si="32"/>
        <v>0</v>
      </c>
      <c r="L172" s="187">
        <f t="shared" si="32"/>
        <v>0</v>
      </c>
      <c r="M172" s="194">
        <f t="shared" si="32"/>
        <v>0</v>
      </c>
      <c r="N172" s="194">
        <f t="shared" si="32"/>
        <v>0</v>
      </c>
      <c r="O172" s="355"/>
      <c r="P172" s="355"/>
    </row>
    <row r="173" spans="1:18" x14ac:dyDescent="0.2">
      <c r="A173" s="355"/>
      <c r="B173" s="31" t="s">
        <v>159</v>
      </c>
      <c r="C173" s="94"/>
      <c r="D173" s="94"/>
      <c r="E173" s="94"/>
      <c r="F173" s="95"/>
      <c r="G173" s="94"/>
      <c r="H173" s="194">
        <f>I173+J173+K173+L173</f>
        <v>0</v>
      </c>
      <c r="I173" s="187">
        <v>0</v>
      </c>
      <c r="J173" s="187">
        <v>0</v>
      </c>
      <c r="K173" s="187">
        <v>0</v>
      </c>
      <c r="L173" s="187">
        <v>0</v>
      </c>
      <c r="M173" s="194">
        <v>0</v>
      </c>
      <c r="N173" s="194">
        <v>0</v>
      </c>
      <c r="O173" s="355"/>
      <c r="P173" s="355"/>
    </row>
    <row r="174" spans="1:18" x14ac:dyDescent="0.2">
      <c r="A174" s="355"/>
      <c r="B174" s="31" t="s">
        <v>158</v>
      </c>
      <c r="C174" s="94"/>
      <c r="D174" s="94"/>
      <c r="E174" s="94"/>
      <c r="F174" s="95"/>
      <c r="G174" s="94"/>
      <c r="H174" s="194">
        <f>I174+J174+K174+L174</f>
        <v>0</v>
      </c>
      <c r="I174" s="187">
        <v>0</v>
      </c>
      <c r="J174" s="187">
        <v>0</v>
      </c>
      <c r="K174" s="187">
        <v>0</v>
      </c>
      <c r="L174" s="187">
        <v>0</v>
      </c>
      <c r="M174" s="194">
        <v>0</v>
      </c>
      <c r="N174" s="194">
        <v>0</v>
      </c>
      <c r="O174" s="355"/>
      <c r="P174" s="355"/>
    </row>
    <row r="175" spans="1:18" x14ac:dyDescent="0.2">
      <c r="A175" s="355"/>
      <c r="B175" s="238" t="s">
        <v>161</v>
      </c>
      <c r="C175" s="240" t="s">
        <v>246</v>
      </c>
      <c r="D175" s="240" t="s">
        <v>246</v>
      </c>
      <c r="E175" s="240" t="s">
        <v>246</v>
      </c>
      <c r="F175" s="240" t="s">
        <v>246</v>
      </c>
      <c r="G175" s="240" t="s">
        <v>246</v>
      </c>
      <c r="H175" s="194">
        <f>I175+J175+K175+L175</f>
        <v>0</v>
      </c>
      <c r="I175" s="187">
        <v>0</v>
      </c>
      <c r="J175" s="187">
        <v>0</v>
      </c>
      <c r="K175" s="187">
        <v>0</v>
      </c>
      <c r="L175" s="187">
        <v>0</v>
      </c>
      <c r="M175" s="194">
        <v>0</v>
      </c>
      <c r="N175" s="194">
        <v>0</v>
      </c>
      <c r="O175" s="355"/>
      <c r="P175" s="355"/>
    </row>
    <row r="176" spans="1:18" ht="13.5" customHeight="1" x14ac:dyDescent="0.2">
      <c r="A176" s="355"/>
      <c r="B176" s="238" t="s">
        <v>162</v>
      </c>
      <c r="C176" s="240" t="s">
        <v>246</v>
      </c>
      <c r="D176" s="240" t="s">
        <v>246</v>
      </c>
      <c r="E176" s="240" t="s">
        <v>246</v>
      </c>
      <c r="F176" s="240" t="s">
        <v>246</v>
      </c>
      <c r="G176" s="240" t="s">
        <v>246</v>
      </c>
      <c r="H176" s="194">
        <f>I176+J176+K176+L176</f>
        <v>0</v>
      </c>
      <c r="I176" s="187">
        <v>0</v>
      </c>
      <c r="J176" s="187">
        <v>0</v>
      </c>
      <c r="K176" s="187">
        <v>0</v>
      </c>
      <c r="L176" s="187">
        <v>0</v>
      </c>
      <c r="M176" s="194">
        <v>0</v>
      </c>
      <c r="N176" s="194">
        <v>0</v>
      </c>
      <c r="O176" s="355"/>
      <c r="P176" s="355"/>
    </row>
    <row r="177" spans="1:17" x14ac:dyDescent="0.2">
      <c r="A177" s="355"/>
      <c r="B177" s="181" t="s">
        <v>442</v>
      </c>
      <c r="C177" s="181"/>
      <c r="D177" s="181"/>
      <c r="E177" s="181"/>
      <c r="F177" s="181"/>
      <c r="G177" s="181"/>
      <c r="H177" s="195">
        <f>SUM(I177:L177)</f>
        <v>0</v>
      </c>
      <c r="I177" s="189">
        <v>0</v>
      </c>
      <c r="J177" s="189">
        <v>0</v>
      </c>
      <c r="K177" s="189">
        <v>0</v>
      </c>
      <c r="L177" s="189">
        <v>0</v>
      </c>
      <c r="M177" s="195">
        <v>0</v>
      </c>
      <c r="N177" s="195">
        <v>0</v>
      </c>
      <c r="O177" s="355"/>
      <c r="P177" s="355"/>
    </row>
    <row r="178" spans="1:17" ht="22.5" x14ac:dyDescent="0.2">
      <c r="A178" s="355" t="s">
        <v>224</v>
      </c>
      <c r="B178" s="31" t="s">
        <v>454</v>
      </c>
      <c r="C178" s="94"/>
      <c r="D178" s="94"/>
      <c r="E178" s="94"/>
      <c r="F178" s="95"/>
      <c r="G178" s="94"/>
      <c r="H178" s="194">
        <f>SUM(H179:H183)</f>
        <v>5217901</v>
      </c>
      <c r="I178" s="187">
        <f t="shared" ref="I178:N178" si="33">SUM(I179:I183)</f>
        <v>5138142.5999999996</v>
      </c>
      <c r="J178" s="187">
        <f t="shared" si="33"/>
        <v>5040023.7</v>
      </c>
      <c r="K178" s="187">
        <f t="shared" si="33"/>
        <v>5011789.9000000004</v>
      </c>
      <c r="L178" s="187">
        <f t="shared" si="33"/>
        <v>5027944.8</v>
      </c>
      <c r="M178" s="194">
        <f t="shared" si="33"/>
        <v>5217901</v>
      </c>
      <c r="N178" s="194">
        <f t="shared" si="33"/>
        <v>5217901</v>
      </c>
      <c r="O178" s="355"/>
      <c r="P178" s="355"/>
    </row>
    <row r="179" spans="1:17" x14ac:dyDescent="0.2">
      <c r="A179" s="355"/>
      <c r="B179" s="31" t="s">
        <v>159</v>
      </c>
      <c r="C179" s="94"/>
      <c r="D179" s="94"/>
      <c r="E179" s="94"/>
      <c r="F179" s="95"/>
      <c r="G179" s="94"/>
      <c r="H179" s="194">
        <f>I179+J179+K179+L179</f>
        <v>217901</v>
      </c>
      <c r="I179" s="189">
        <f t="shared" ref="I179:N179" si="34">I84+I85</f>
        <v>138142.6</v>
      </c>
      <c r="J179" s="189">
        <f t="shared" si="34"/>
        <v>40023.699999999997</v>
      </c>
      <c r="K179" s="189">
        <f t="shared" si="34"/>
        <v>11789.9</v>
      </c>
      <c r="L179" s="189">
        <f t="shared" si="34"/>
        <v>27944.800000000003</v>
      </c>
      <c r="M179" s="195">
        <f t="shared" si="34"/>
        <v>217901</v>
      </c>
      <c r="N179" s="195">
        <f t="shared" si="34"/>
        <v>217901</v>
      </c>
      <c r="O179" s="355"/>
      <c r="P179" s="355"/>
    </row>
    <row r="180" spans="1:17" x14ac:dyDescent="0.2">
      <c r="A180" s="355"/>
      <c r="B180" s="31" t="s">
        <v>158</v>
      </c>
      <c r="C180" s="94"/>
      <c r="D180" s="94"/>
      <c r="E180" s="94"/>
      <c r="F180" s="95"/>
      <c r="G180" s="94"/>
      <c r="H180" s="194">
        <f>I180+J180+K180+L180</f>
        <v>0</v>
      </c>
      <c r="I180" s="189">
        <f>I86</f>
        <v>0</v>
      </c>
      <c r="J180" s="189">
        <f t="shared" ref="J180:N180" si="35">J86</f>
        <v>0</v>
      </c>
      <c r="K180" s="189">
        <f t="shared" si="35"/>
        <v>0</v>
      </c>
      <c r="L180" s="189">
        <f t="shared" si="35"/>
        <v>0</v>
      </c>
      <c r="M180" s="195">
        <f t="shared" si="35"/>
        <v>0</v>
      </c>
      <c r="N180" s="195">
        <f t="shared" si="35"/>
        <v>0</v>
      </c>
      <c r="O180" s="355"/>
      <c r="P180" s="355"/>
      <c r="Q180" s="39"/>
    </row>
    <row r="181" spans="1:17" x14ac:dyDescent="0.2">
      <c r="A181" s="355"/>
      <c r="B181" s="31" t="s">
        <v>161</v>
      </c>
      <c r="C181" s="240" t="s">
        <v>246</v>
      </c>
      <c r="D181" s="240" t="s">
        <v>246</v>
      </c>
      <c r="E181" s="240" t="s">
        <v>246</v>
      </c>
      <c r="F181" s="240" t="s">
        <v>246</v>
      </c>
      <c r="G181" s="240" t="s">
        <v>246</v>
      </c>
      <c r="H181" s="194">
        <f>I181+J181+K181+L181</f>
        <v>0</v>
      </c>
      <c r="I181" s="189">
        <f t="shared" ref="I181:N181" si="36">I87</f>
        <v>0</v>
      </c>
      <c r="J181" s="189">
        <f t="shared" si="36"/>
        <v>0</v>
      </c>
      <c r="K181" s="189">
        <f t="shared" si="36"/>
        <v>0</v>
      </c>
      <c r="L181" s="189">
        <f t="shared" si="36"/>
        <v>0</v>
      </c>
      <c r="M181" s="195">
        <f t="shared" si="36"/>
        <v>0</v>
      </c>
      <c r="N181" s="195">
        <f t="shared" si="36"/>
        <v>0</v>
      </c>
      <c r="O181" s="355"/>
      <c r="P181" s="355"/>
      <c r="Q181" s="39"/>
    </row>
    <row r="182" spans="1:17" ht="22.5" x14ac:dyDescent="0.2">
      <c r="A182" s="355"/>
      <c r="B182" s="31" t="s">
        <v>162</v>
      </c>
      <c r="C182" s="240" t="s">
        <v>246</v>
      </c>
      <c r="D182" s="240" t="s">
        <v>246</v>
      </c>
      <c r="E182" s="240" t="s">
        <v>246</v>
      </c>
      <c r="F182" s="240" t="s">
        <v>246</v>
      </c>
      <c r="G182" s="240" t="s">
        <v>246</v>
      </c>
      <c r="H182" s="194">
        <f>I182+J182+K182+L182</f>
        <v>0</v>
      </c>
      <c r="I182" s="189">
        <f t="shared" ref="I182:N182" si="37">I88</f>
        <v>0</v>
      </c>
      <c r="J182" s="189">
        <f t="shared" si="37"/>
        <v>0</v>
      </c>
      <c r="K182" s="189">
        <f t="shared" si="37"/>
        <v>0</v>
      </c>
      <c r="L182" s="189">
        <f t="shared" si="37"/>
        <v>0</v>
      </c>
      <c r="M182" s="195">
        <f t="shared" si="37"/>
        <v>0</v>
      </c>
      <c r="N182" s="195">
        <f t="shared" si="37"/>
        <v>0</v>
      </c>
      <c r="O182" s="355"/>
      <c r="P182" s="355"/>
    </row>
    <row r="183" spans="1:17" x14ac:dyDescent="0.2">
      <c r="A183" s="355"/>
      <c r="B183" s="181" t="s">
        <v>442</v>
      </c>
      <c r="C183" s="181"/>
      <c r="D183" s="181"/>
      <c r="E183" s="181"/>
      <c r="F183" s="181"/>
      <c r="G183" s="181"/>
      <c r="H183" s="195">
        <f>H89</f>
        <v>5000000</v>
      </c>
      <c r="I183" s="189">
        <f>I89</f>
        <v>5000000</v>
      </c>
      <c r="J183" s="189">
        <f t="shared" ref="J183:N183" si="38">J89</f>
        <v>5000000</v>
      </c>
      <c r="K183" s="189">
        <f t="shared" si="38"/>
        <v>5000000</v>
      </c>
      <c r="L183" s="189">
        <f t="shared" si="38"/>
        <v>5000000</v>
      </c>
      <c r="M183" s="195">
        <f t="shared" si="38"/>
        <v>5000000</v>
      </c>
      <c r="N183" s="195">
        <f t="shared" si="38"/>
        <v>5000000</v>
      </c>
      <c r="O183" s="355"/>
      <c r="P183" s="355"/>
    </row>
    <row r="184" spans="1:17" x14ac:dyDescent="0.2">
      <c r="A184" s="357" t="s">
        <v>34</v>
      </c>
      <c r="B184" s="357"/>
      <c r="C184" s="357"/>
      <c r="D184" s="357"/>
      <c r="E184" s="357"/>
      <c r="F184" s="357"/>
      <c r="G184" s="357"/>
      <c r="H184" s="357"/>
      <c r="I184" s="357"/>
      <c r="J184" s="357"/>
      <c r="K184" s="357"/>
      <c r="L184" s="357"/>
      <c r="M184" s="357"/>
      <c r="N184" s="357"/>
      <c r="O184" s="357"/>
      <c r="P184" s="357"/>
    </row>
    <row r="185" spans="1:17" x14ac:dyDescent="0.2">
      <c r="A185" s="356" t="s">
        <v>225</v>
      </c>
      <c r="B185" s="178" t="s">
        <v>109</v>
      </c>
      <c r="C185" s="94"/>
      <c r="D185" s="94"/>
      <c r="E185" s="94"/>
      <c r="F185" s="95"/>
      <c r="G185" s="94"/>
      <c r="H185" s="194" t="s">
        <v>22</v>
      </c>
      <c r="I185" s="187" t="s">
        <v>22</v>
      </c>
      <c r="J185" s="187" t="s">
        <v>22</v>
      </c>
      <c r="K185" s="187" t="s">
        <v>22</v>
      </c>
      <c r="L185" s="187" t="s">
        <v>22</v>
      </c>
      <c r="M185" s="194" t="s">
        <v>22</v>
      </c>
      <c r="N185" s="194" t="s">
        <v>22</v>
      </c>
      <c r="O185" s="368" t="s">
        <v>174</v>
      </c>
      <c r="P185" s="361" t="s">
        <v>226</v>
      </c>
    </row>
    <row r="186" spans="1:17" x14ac:dyDescent="0.2">
      <c r="A186" s="356"/>
      <c r="B186" s="178" t="s">
        <v>156</v>
      </c>
      <c r="C186" s="94"/>
      <c r="D186" s="94"/>
      <c r="E186" s="94"/>
      <c r="F186" s="95"/>
      <c r="G186" s="94"/>
      <c r="H186" s="194" t="s">
        <v>22</v>
      </c>
      <c r="I186" s="251" t="s">
        <v>246</v>
      </c>
      <c r="J186" s="251" t="s">
        <v>246</v>
      </c>
      <c r="K186" s="251" t="s">
        <v>246</v>
      </c>
      <c r="L186" s="251" t="s">
        <v>246</v>
      </c>
      <c r="M186" s="194" t="s">
        <v>22</v>
      </c>
      <c r="N186" s="194" t="s">
        <v>22</v>
      </c>
      <c r="O186" s="369"/>
      <c r="P186" s="362"/>
    </row>
    <row r="187" spans="1:17" ht="22.5" x14ac:dyDescent="0.2">
      <c r="A187" s="356"/>
      <c r="B187" s="238" t="s">
        <v>453</v>
      </c>
      <c r="C187" s="94"/>
      <c r="D187" s="94"/>
      <c r="E187" s="94"/>
      <c r="F187" s="95"/>
      <c r="G187" s="94"/>
      <c r="H187" s="194">
        <f>I187+J187+K187+L187</f>
        <v>3000</v>
      </c>
      <c r="I187" s="188">
        <f>SUM(I188:I192)</f>
        <v>0</v>
      </c>
      <c r="J187" s="188">
        <f t="shared" ref="J187:N187" si="39">SUM(J188:J192)</f>
        <v>0</v>
      </c>
      <c r="K187" s="188">
        <f t="shared" si="39"/>
        <v>0</v>
      </c>
      <c r="L187" s="188">
        <f t="shared" si="39"/>
        <v>3000</v>
      </c>
      <c r="M187" s="198">
        <f t="shared" si="39"/>
        <v>3000</v>
      </c>
      <c r="N187" s="198">
        <f t="shared" si="39"/>
        <v>3000</v>
      </c>
      <c r="O187" s="369"/>
      <c r="P187" s="362"/>
    </row>
    <row r="188" spans="1:17" x14ac:dyDescent="0.2">
      <c r="A188" s="356"/>
      <c r="B188" s="178" t="s">
        <v>159</v>
      </c>
      <c r="C188" s="180">
        <v>123</v>
      </c>
      <c r="D188" s="96" t="s">
        <v>160</v>
      </c>
      <c r="E188" s="97">
        <v>12</v>
      </c>
      <c r="F188" s="97" t="s">
        <v>375</v>
      </c>
      <c r="G188" s="180">
        <v>244</v>
      </c>
      <c r="H188" s="194">
        <f>I188+J188+K188+L188</f>
        <v>3000</v>
      </c>
      <c r="I188" s="188">
        <f>I196+I204</f>
        <v>0</v>
      </c>
      <c r="J188" s="188">
        <f t="shared" ref="J188:N188" si="40">J196+J204</f>
        <v>0</v>
      </c>
      <c r="K188" s="188">
        <f t="shared" si="40"/>
        <v>0</v>
      </c>
      <c r="L188" s="188">
        <f t="shared" si="40"/>
        <v>3000</v>
      </c>
      <c r="M188" s="198">
        <f t="shared" si="40"/>
        <v>3000</v>
      </c>
      <c r="N188" s="198">
        <f t="shared" si="40"/>
        <v>3000</v>
      </c>
      <c r="O188" s="369"/>
      <c r="P188" s="362"/>
    </row>
    <row r="189" spans="1:17" x14ac:dyDescent="0.2">
      <c r="A189" s="356"/>
      <c r="B189" s="178" t="s">
        <v>158</v>
      </c>
      <c r="C189" s="94"/>
      <c r="D189" s="94"/>
      <c r="E189" s="94"/>
      <c r="F189" s="95"/>
      <c r="G189" s="94"/>
      <c r="H189" s="194">
        <f>I189+J189+K189+L189</f>
        <v>0</v>
      </c>
      <c r="I189" s="188">
        <f t="shared" ref="I189:N192" si="41">I197+I205</f>
        <v>0</v>
      </c>
      <c r="J189" s="188">
        <f t="shared" si="41"/>
        <v>0</v>
      </c>
      <c r="K189" s="188">
        <f t="shared" si="41"/>
        <v>0</v>
      </c>
      <c r="L189" s="188">
        <f t="shared" si="41"/>
        <v>0</v>
      </c>
      <c r="M189" s="198">
        <f t="shared" si="41"/>
        <v>0</v>
      </c>
      <c r="N189" s="198">
        <f t="shared" si="41"/>
        <v>0</v>
      </c>
      <c r="O189" s="369"/>
      <c r="P189" s="362"/>
    </row>
    <row r="190" spans="1:17" x14ac:dyDescent="0.2">
      <c r="A190" s="356"/>
      <c r="B190" s="178" t="s">
        <v>161</v>
      </c>
      <c r="C190" s="240" t="s">
        <v>246</v>
      </c>
      <c r="D190" s="240" t="s">
        <v>246</v>
      </c>
      <c r="E190" s="240" t="s">
        <v>246</v>
      </c>
      <c r="F190" s="240" t="s">
        <v>246</v>
      </c>
      <c r="G190" s="240" t="s">
        <v>246</v>
      </c>
      <c r="H190" s="194">
        <f>I190+J190+K190+L190</f>
        <v>0</v>
      </c>
      <c r="I190" s="188">
        <f t="shared" si="41"/>
        <v>0</v>
      </c>
      <c r="J190" s="188">
        <f t="shared" si="41"/>
        <v>0</v>
      </c>
      <c r="K190" s="188">
        <f t="shared" si="41"/>
        <v>0</v>
      </c>
      <c r="L190" s="188">
        <f t="shared" si="41"/>
        <v>0</v>
      </c>
      <c r="M190" s="198">
        <f t="shared" si="41"/>
        <v>0</v>
      </c>
      <c r="N190" s="198">
        <f t="shared" si="41"/>
        <v>0</v>
      </c>
      <c r="O190" s="369"/>
      <c r="P190" s="362"/>
    </row>
    <row r="191" spans="1:17" ht="12.75" customHeight="1" x14ac:dyDescent="0.2">
      <c r="A191" s="356"/>
      <c r="B191" s="178" t="s">
        <v>162</v>
      </c>
      <c r="C191" s="240" t="s">
        <v>246</v>
      </c>
      <c r="D191" s="240" t="s">
        <v>246</v>
      </c>
      <c r="E191" s="240" t="s">
        <v>246</v>
      </c>
      <c r="F191" s="240" t="s">
        <v>246</v>
      </c>
      <c r="G191" s="240" t="s">
        <v>246</v>
      </c>
      <c r="H191" s="194">
        <f>I191+J191+K191+L191</f>
        <v>0</v>
      </c>
      <c r="I191" s="188">
        <f t="shared" si="41"/>
        <v>0</v>
      </c>
      <c r="J191" s="188">
        <f t="shared" ref="J191:N191" si="42">J199+J207</f>
        <v>0</v>
      </c>
      <c r="K191" s="188">
        <f t="shared" si="42"/>
        <v>0</v>
      </c>
      <c r="L191" s="188">
        <f t="shared" si="42"/>
        <v>0</v>
      </c>
      <c r="M191" s="188">
        <f t="shared" si="42"/>
        <v>0</v>
      </c>
      <c r="N191" s="188">
        <f t="shared" si="42"/>
        <v>0</v>
      </c>
      <c r="O191" s="369"/>
      <c r="P191" s="362"/>
    </row>
    <row r="192" spans="1:17" x14ac:dyDescent="0.2">
      <c r="A192" s="356"/>
      <c r="B192" s="181" t="s">
        <v>442</v>
      </c>
      <c r="C192" s="181"/>
      <c r="D192" s="181"/>
      <c r="E192" s="181"/>
      <c r="F192" s="181"/>
      <c r="G192" s="181"/>
      <c r="H192" s="196">
        <f>SUM(I192:L192)</f>
        <v>0</v>
      </c>
      <c r="I192" s="188">
        <f t="shared" si="41"/>
        <v>0</v>
      </c>
      <c r="J192" s="188">
        <f t="shared" ref="J192:N192" si="43">J200+J208</f>
        <v>0</v>
      </c>
      <c r="K192" s="188">
        <f t="shared" si="43"/>
        <v>0</v>
      </c>
      <c r="L192" s="188">
        <f t="shared" si="43"/>
        <v>0</v>
      </c>
      <c r="M192" s="188">
        <f t="shared" si="43"/>
        <v>0</v>
      </c>
      <c r="N192" s="188">
        <f t="shared" si="43"/>
        <v>0</v>
      </c>
      <c r="O192" s="370"/>
      <c r="P192" s="363"/>
    </row>
    <row r="193" spans="1:16" ht="22.5" x14ac:dyDescent="0.2">
      <c r="A193" s="356" t="s">
        <v>227</v>
      </c>
      <c r="B193" s="31" t="s">
        <v>228</v>
      </c>
      <c r="C193" s="94"/>
      <c r="D193" s="94"/>
      <c r="E193" s="94"/>
      <c r="F193" s="95"/>
      <c r="G193" s="94"/>
      <c r="H193" s="194">
        <v>1</v>
      </c>
      <c r="I193" s="187">
        <v>1</v>
      </c>
      <c r="J193" s="187">
        <v>1</v>
      </c>
      <c r="K193" s="187">
        <v>1</v>
      </c>
      <c r="L193" s="187">
        <v>1</v>
      </c>
      <c r="M193" s="194">
        <v>1</v>
      </c>
      <c r="N193" s="194">
        <v>1</v>
      </c>
      <c r="O193" s="373" t="s">
        <v>174</v>
      </c>
      <c r="P193" s="356" t="s">
        <v>437</v>
      </c>
    </row>
    <row r="194" spans="1:16" x14ac:dyDescent="0.2">
      <c r="A194" s="356"/>
      <c r="B194" s="31" t="s">
        <v>156</v>
      </c>
      <c r="C194" s="94"/>
      <c r="D194" s="94"/>
      <c r="E194" s="94"/>
      <c r="F194" s="95"/>
      <c r="G194" s="94"/>
      <c r="H194" s="194">
        <v>0</v>
      </c>
      <c r="I194" s="187" t="s">
        <v>167</v>
      </c>
      <c r="J194" s="187" t="s">
        <v>167</v>
      </c>
      <c r="K194" s="187" t="s">
        <v>167</v>
      </c>
      <c r="L194" s="187" t="s">
        <v>167</v>
      </c>
      <c r="M194" s="194">
        <v>0</v>
      </c>
      <c r="N194" s="194">
        <v>0</v>
      </c>
      <c r="O194" s="374"/>
      <c r="P194" s="356"/>
    </row>
    <row r="195" spans="1:16" ht="22.5" x14ac:dyDescent="0.2">
      <c r="A195" s="356"/>
      <c r="B195" s="238" t="s">
        <v>453</v>
      </c>
      <c r="C195" s="94"/>
      <c r="D195" s="94"/>
      <c r="E195" s="94"/>
      <c r="F195" s="95"/>
      <c r="G195" s="94"/>
      <c r="H195" s="194">
        <f>SUM(I195:L195)</f>
        <v>0</v>
      </c>
      <c r="I195" s="187">
        <f>SUM(I196:I200)</f>
        <v>0</v>
      </c>
      <c r="J195" s="187">
        <f t="shared" ref="J195:N195" si="44">SUM(J196:J200)</f>
        <v>0</v>
      </c>
      <c r="K195" s="187">
        <f t="shared" si="44"/>
        <v>0</v>
      </c>
      <c r="L195" s="187">
        <f t="shared" si="44"/>
        <v>0</v>
      </c>
      <c r="M195" s="194">
        <f t="shared" si="44"/>
        <v>0</v>
      </c>
      <c r="N195" s="194">
        <f t="shared" si="44"/>
        <v>0</v>
      </c>
      <c r="O195" s="374"/>
      <c r="P195" s="356"/>
    </row>
    <row r="196" spans="1:16" x14ac:dyDescent="0.2">
      <c r="A196" s="356"/>
      <c r="B196" s="31" t="s">
        <v>159</v>
      </c>
      <c r="C196" s="94"/>
      <c r="D196" s="94"/>
      <c r="E196" s="94"/>
      <c r="F196" s="95"/>
      <c r="G196" s="94"/>
      <c r="H196" s="194">
        <f>I196+J196+K196+L196</f>
        <v>0</v>
      </c>
      <c r="I196" s="187">
        <v>0</v>
      </c>
      <c r="J196" s="187">
        <v>0</v>
      </c>
      <c r="K196" s="187">
        <v>0</v>
      </c>
      <c r="L196" s="187">
        <v>0</v>
      </c>
      <c r="M196" s="194">
        <v>0</v>
      </c>
      <c r="N196" s="194">
        <v>0</v>
      </c>
      <c r="O196" s="374"/>
      <c r="P196" s="356"/>
    </row>
    <row r="197" spans="1:16" x14ac:dyDescent="0.2">
      <c r="A197" s="356"/>
      <c r="B197" s="31" t="s">
        <v>158</v>
      </c>
      <c r="C197" s="94"/>
      <c r="D197" s="94"/>
      <c r="E197" s="94"/>
      <c r="F197" s="95"/>
      <c r="G197" s="94"/>
      <c r="H197" s="194">
        <f>I197+J197+K197+L197</f>
        <v>0</v>
      </c>
      <c r="I197" s="187">
        <v>0</v>
      </c>
      <c r="J197" s="187">
        <v>0</v>
      </c>
      <c r="K197" s="187">
        <v>0</v>
      </c>
      <c r="L197" s="187">
        <v>0</v>
      </c>
      <c r="M197" s="194">
        <v>0</v>
      </c>
      <c r="N197" s="194">
        <v>0</v>
      </c>
      <c r="O197" s="374"/>
      <c r="P197" s="356"/>
    </row>
    <row r="198" spans="1:16" x14ac:dyDescent="0.2">
      <c r="A198" s="356"/>
      <c r="B198" s="31" t="s">
        <v>161</v>
      </c>
      <c r="C198" s="240" t="s">
        <v>246</v>
      </c>
      <c r="D198" s="240" t="s">
        <v>246</v>
      </c>
      <c r="E198" s="240" t="s">
        <v>246</v>
      </c>
      <c r="F198" s="240" t="s">
        <v>246</v>
      </c>
      <c r="G198" s="240" t="s">
        <v>246</v>
      </c>
      <c r="H198" s="194">
        <f>I198+J198+K198+L198</f>
        <v>0</v>
      </c>
      <c r="I198" s="187">
        <v>0</v>
      </c>
      <c r="J198" s="187">
        <v>0</v>
      </c>
      <c r="K198" s="187">
        <v>0</v>
      </c>
      <c r="L198" s="187">
        <v>0</v>
      </c>
      <c r="M198" s="194">
        <v>0</v>
      </c>
      <c r="N198" s="194">
        <v>0</v>
      </c>
      <c r="O198" s="374"/>
      <c r="P198" s="356"/>
    </row>
    <row r="199" spans="1:16" ht="13.5" customHeight="1" x14ac:dyDescent="0.2">
      <c r="A199" s="356"/>
      <c r="B199" s="31" t="s">
        <v>162</v>
      </c>
      <c r="C199" s="240" t="s">
        <v>246</v>
      </c>
      <c r="D199" s="240" t="s">
        <v>246</v>
      </c>
      <c r="E199" s="240" t="s">
        <v>246</v>
      </c>
      <c r="F199" s="240" t="s">
        <v>246</v>
      </c>
      <c r="G199" s="240" t="s">
        <v>246</v>
      </c>
      <c r="H199" s="194">
        <f>I199+J199+K199+L199</f>
        <v>0</v>
      </c>
      <c r="I199" s="187">
        <v>0</v>
      </c>
      <c r="J199" s="187">
        <v>0</v>
      </c>
      <c r="K199" s="187">
        <v>0</v>
      </c>
      <c r="L199" s="187">
        <v>0</v>
      </c>
      <c r="M199" s="194">
        <v>0</v>
      </c>
      <c r="N199" s="194">
        <v>0</v>
      </c>
      <c r="O199" s="374"/>
      <c r="P199" s="356"/>
    </row>
    <row r="200" spans="1:16" x14ac:dyDescent="0.2">
      <c r="A200" s="356"/>
      <c r="B200" s="181" t="s">
        <v>442</v>
      </c>
      <c r="C200" s="181"/>
      <c r="D200" s="181"/>
      <c r="E200" s="181"/>
      <c r="F200" s="181"/>
      <c r="G200" s="181"/>
      <c r="H200" s="196">
        <f>SUM(I200:L200)</f>
        <v>0</v>
      </c>
      <c r="I200" s="183">
        <v>0</v>
      </c>
      <c r="J200" s="183">
        <v>0</v>
      </c>
      <c r="K200" s="183">
        <v>0</v>
      </c>
      <c r="L200" s="183">
        <v>0</v>
      </c>
      <c r="M200" s="196">
        <v>0</v>
      </c>
      <c r="N200" s="196">
        <v>0</v>
      </c>
      <c r="O200" s="375"/>
      <c r="P200" s="356"/>
    </row>
    <row r="201" spans="1:16" ht="22.5" x14ac:dyDescent="0.2">
      <c r="A201" s="355" t="s">
        <v>229</v>
      </c>
      <c r="B201" s="31" t="s">
        <v>181</v>
      </c>
      <c r="C201" s="94"/>
      <c r="D201" s="94"/>
      <c r="E201" s="94"/>
      <c r="F201" s="95"/>
      <c r="G201" s="94"/>
      <c r="H201" s="194">
        <v>1</v>
      </c>
      <c r="I201" s="187">
        <v>0</v>
      </c>
      <c r="J201" s="187">
        <v>0</v>
      </c>
      <c r="K201" s="187">
        <v>0</v>
      </c>
      <c r="L201" s="187">
        <v>1</v>
      </c>
      <c r="M201" s="194">
        <v>1</v>
      </c>
      <c r="N201" s="194">
        <v>1</v>
      </c>
      <c r="O201" s="355" t="s">
        <v>230</v>
      </c>
      <c r="P201" s="355" t="s">
        <v>441</v>
      </c>
    </row>
    <row r="202" spans="1:16" x14ac:dyDescent="0.2">
      <c r="A202" s="355"/>
      <c r="B202" s="31" t="s">
        <v>156</v>
      </c>
      <c r="C202" s="94"/>
      <c r="D202" s="94"/>
      <c r="E202" s="94"/>
      <c r="F202" s="95"/>
      <c r="G202" s="94"/>
      <c r="H202" s="194">
        <v>3000</v>
      </c>
      <c r="I202" s="187" t="s">
        <v>167</v>
      </c>
      <c r="J202" s="187" t="s">
        <v>167</v>
      </c>
      <c r="K202" s="187" t="s">
        <v>167</v>
      </c>
      <c r="L202" s="187" t="s">
        <v>167</v>
      </c>
      <c r="M202" s="194">
        <v>3000</v>
      </c>
      <c r="N202" s="194">
        <v>3000</v>
      </c>
      <c r="O202" s="355"/>
      <c r="P202" s="355"/>
    </row>
    <row r="203" spans="1:16" ht="22.5" x14ac:dyDescent="0.2">
      <c r="A203" s="355"/>
      <c r="B203" s="238" t="s">
        <v>453</v>
      </c>
      <c r="C203" s="94"/>
      <c r="D203" s="94"/>
      <c r="E203" s="94"/>
      <c r="F203" s="95"/>
      <c r="G203" s="94"/>
      <c r="H203" s="194">
        <f>SUM(I203:L203)</f>
        <v>3000</v>
      </c>
      <c r="I203" s="187">
        <f>SUM(I204:I208)</f>
        <v>0</v>
      </c>
      <c r="J203" s="187">
        <f t="shared" ref="J203:N203" si="45">SUM(J204:J208)</f>
        <v>0</v>
      </c>
      <c r="K203" s="187">
        <f t="shared" si="45"/>
        <v>0</v>
      </c>
      <c r="L203" s="187">
        <f t="shared" si="45"/>
        <v>3000</v>
      </c>
      <c r="M203" s="194">
        <f t="shared" si="45"/>
        <v>3000</v>
      </c>
      <c r="N203" s="194">
        <f t="shared" si="45"/>
        <v>3000</v>
      </c>
      <c r="O203" s="355"/>
      <c r="P203" s="355"/>
    </row>
    <row r="204" spans="1:16" x14ac:dyDescent="0.2">
      <c r="A204" s="355"/>
      <c r="B204" s="31" t="s">
        <v>159</v>
      </c>
      <c r="C204" s="93">
        <v>123</v>
      </c>
      <c r="D204" s="96" t="s">
        <v>160</v>
      </c>
      <c r="E204" s="97">
        <v>12</v>
      </c>
      <c r="F204" s="97" t="s">
        <v>375</v>
      </c>
      <c r="G204" s="93" t="s">
        <v>197</v>
      </c>
      <c r="H204" s="194">
        <f>I204+J204+K204+L204</f>
        <v>3000</v>
      </c>
      <c r="I204" s="187">
        <f>I212+I220</f>
        <v>0</v>
      </c>
      <c r="J204" s="187">
        <f t="shared" ref="J204:N204" si="46">J212+J220</f>
        <v>0</v>
      </c>
      <c r="K204" s="187">
        <f t="shared" si="46"/>
        <v>0</v>
      </c>
      <c r="L204" s="187">
        <f t="shared" si="46"/>
        <v>3000</v>
      </c>
      <c r="M204" s="187">
        <f t="shared" si="46"/>
        <v>3000</v>
      </c>
      <c r="N204" s="187">
        <f t="shared" si="46"/>
        <v>3000</v>
      </c>
      <c r="O204" s="355"/>
      <c r="P204" s="355"/>
    </row>
    <row r="205" spans="1:16" x14ac:dyDescent="0.2">
      <c r="A205" s="355"/>
      <c r="B205" s="31" t="s">
        <v>158</v>
      </c>
      <c r="C205" s="94"/>
      <c r="D205" s="94"/>
      <c r="E205" s="94"/>
      <c r="F205" s="95"/>
      <c r="G205" s="94"/>
      <c r="H205" s="194">
        <f>I205+J205+K205+L205</f>
        <v>0</v>
      </c>
      <c r="I205" s="187">
        <f t="shared" ref="I205:N205" si="47">I213+I221</f>
        <v>0</v>
      </c>
      <c r="J205" s="187">
        <f t="shared" si="47"/>
        <v>0</v>
      </c>
      <c r="K205" s="187">
        <f t="shared" si="47"/>
        <v>0</v>
      </c>
      <c r="L205" s="187">
        <f t="shared" si="47"/>
        <v>0</v>
      </c>
      <c r="M205" s="187">
        <f t="shared" si="47"/>
        <v>0</v>
      </c>
      <c r="N205" s="187">
        <f t="shared" si="47"/>
        <v>0</v>
      </c>
      <c r="O205" s="355"/>
      <c r="P205" s="355"/>
    </row>
    <row r="206" spans="1:16" x14ac:dyDescent="0.2">
      <c r="A206" s="355"/>
      <c r="B206" s="31" t="s">
        <v>161</v>
      </c>
      <c r="C206" s="240" t="s">
        <v>246</v>
      </c>
      <c r="D206" s="240" t="s">
        <v>246</v>
      </c>
      <c r="E206" s="240" t="s">
        <v>246</v>
      </c>
      <c r="F206" s="240" t="s">
        <v>246</v>
      </c>
      <c r="G206" s="240" t="s">
        <v>246</v>
      </c>
      <c r="H206" s="194">
        <f>I206+J206+K206+L206</f>
        <v>0</v>
      </c>
      <c r="I206" s="187">
        <f t="shared" ref="I206:N206" si="48">I214+I222</f>
        <v>0</v>
      </c>
      <c r="J206" s="187">
        <f t="shared" si="48"/>
        <v>0</v>
      </c>
      <c r="K206" s="187">
        <f t="shared" si="48"/>
        <v>0</v>
      </c>
      <c r="L206" s="187">
        <f t="shared" si="48"/>
        <v>0</v>
      </c>
      <c r="M206" s="187">
        <f t="shared" si="48"/>
        <v>0</v>
      </c>
      <c r="N206" s="187">
        <f t="shared" si="48"/>
        <v>0</v>
      </c>
      <c r="O206" s="355"/>
      <c r="P206" s="355"/>
    </row>
    <row r="207" spans="1:16" ht="11.25" customHeight="1" x14ac:dyDescent="0.2">
      <c r="A207" s="355"/>
      <c r="B207" s="31" t="s">
        <v>162</v>
      </c>
      <c r="C207" s="240" t="s">
        <v>246</v>
      </c>
      <c r="D207" s="240" t="s">
        <v>246</v>
      </c>
      <c r="E207" s="240" t="s">
        <v>246</v>
      </c>
      <c r="F207" s="240" t="s">
        <v>246</v>
      </c>
      <c r="G207" s="240" t="s">
        <v>246</v>
      </c>
      <c r="H207" s="194">
        <f>I207+J207+K207+L207</f>
        <v>0</v>
      </c>
      <c r="I207" s="187">
        <f t="shared" ref="I207:N207" si="49">I215+I223</f>
        <v>0</v>
      </c>
      <c r="J207" s="187">
        <f t="shared" si="49"/>
        <v>0</v>
      </c>
      <c r="K207" s="187">
        <f t="shared" si="49"/>
        <v>0</v>
      </c>
      <c r="L207" s="187">
        <f t="shared" si="49"/>
        <v>0</v>
      </c>
      <c r="M207" s="187">
        <f t="shared" si="49"/>
        <v>0</v>
      </c>
      <c r="N207" s="187">
        <f t="shared" si="49"/>
        <v>0</v>
      </c>
      <c r="O207" s="355"/>
      <c r="P207" s="355"/>
    </row>
    <row r="208" spans="1:16" x14ac:dyDescent="0.2">
      <c r="A208" s="355"/>
      <c r="B208" s="181" t="s">
        <v>442</v>
      </c>
      <c r="C208" s="181"/>
      <c r="D208" s="181"/>
      <c r="E208" s="181"/>
      <c r="F208" s="181"/>
      <c r="G208" s="181"/>
      <c r="H208" s="196">
        <f>SUM(I208:L208)</f>
        <v>0</v>
      </c>
      <c r="I208" s="187">
        <f t="shared" ref="I208:N208" si="50">I216+I224</f>
        <v>0</v>
      </c>
      <c r="J208" s="187">
        <f t="shared" si="50"/>
        <v>0</v>
      </c>
      <c r="K208" s="187">
        <f t="shared" si="50"/>
        <v>0</v>
      </c>
      <c r="L208" s="187">
        <f t="shared" si="50"/>
        <v>0</v>
      </c>
      <c r="M208" s="187">
        <f t="shared" si="50"/>
        <v>0</v>
      </c>
      <c r="N208" s="187">
        <f t="shared" si="50"/>
        <v>0</v>
      </c>
      <c r="O208" s="355"/>
      <c r="P208" s="355"/>
    </row>
    <row r="209" spans="1:16" x14ac:dyDescent="0.2">
      <c r="A209" s="356" t="s">
        <v>231</v>
      </c>
      <c r="B209" s="179" t="s">
        <v>232</v>
      </c>
      <c r="C209" s="95"/>
      <c r="D209" s="95"/>
      <c r="E209" s="95"/>
      <c r="F209" s="95"/>
      <c r="G209" s="95"/>
      <c r="H209" s="194">
        <v>1</v>
      </c>
      <c r="I209" s="187">
        <v>0</v>
      </c>
      <c r="J209" s="187">
        <v>0</v>
      </c>
      <c r="K209" s="187">
        <v>0</v>
      </c>
      <c r="L209" s="187">
        <v>1</v>
      </c>
      <c r="M209" s="194">
        <v>1</v>
      </c>
      <c r="N209" s="194">
        <v>1</v>
      </c>
      <c r="O209" s="356" t="s">
        <v>230</v>
      </c>
      <c r="P209" s="356" t="s">
        <v>233</v>
      </c>
    </row>
    <row r="210" spans="1:16" x14ac:dyDescent="0.2">
      <c r="A210" s="356"/>
      <c r="B210" s="179" t="s">
        <v>156</v>
      </c>
      <c r="C210" s="95"/>
      <c r="D210" s="95"/>
      <c r="E210" s="95"/>
      <c r="F210" s="95"/>
      <c r="G210" s="95"/>
      <c r="H210" s="194">
        <v>3000</v>
      </c>
      <c r="I210" s="187" t="s">
        <v>167</v>
      </c>
      <c r="J210" s="187" t="s">
        <v>167</v>
      </c>
      <c r="K210" s="187" t="s">
        <v>167</v>
      </c>
      <c r="L210" s="187" t="s">
        <v>167</v>
      </c>
      <c r="M210" s="194">
        <v>0</v>
      </c>
      <c r="N210" s="194">
        <v>0</v>
      </c>
      <c r="O210" s="356"/>
      <c r="P210" s="356"/>
    </row>
    <row r="211" spans="1:16" ht="22.5" x14ac:dyDescent="0.2">
      <c r="A211" s="356"/>
      <c r="B211" s="238" t="s">
        <v>453</v>
      </c>
      <c r="C211" s="95"/>
      <c r="D211" s="95"/>
      <c r="E211" s="95"/>
      <c r="F211" s="95"/>
      <c r="G211" s="95"/>
      <c r="H211" s="194">
        <f t="shared" ref="H211:N211" si="51">H213+H212+H214+H215</f>
        <v>3000</v>
      </c>
      <c r="I211" s="187">
        <f t="shared" si="51"/>
        <v>0</v>
      </c>
      <c r="J211" s="187">
        <f t="shared" si="51"/>
        <v>0</v>
      </c>
      <c r="K211" s="187">
        <f t="shared" si="51"/>
        <v>0</v>
      </c>
      <c r="L211" s="187">
        <f t="shared" si="51"/>
        <v>3000</v>
      </c>
      <c r="M211" s="194">
        <f t="shared" si="51"/>
        <v>2400</v>
      </c>
      <c r="N211" s="194">
        <f t="shared" si="51"/>
        <v>2400</v>
      </c>
      <c r="O211" s="356"/>
      <c r="P211" s="356"/>
    </row>
    <row r="212" spans="1:16" x14ac:dyDescent="0.2">
      <c r="A212" s="356"/>
      <c r="B212" s="179" t="s">
        <v>159</v>
      </c>
      <c r="C212" s="97">
        <v>123</v>
      </c>
      <c r="D212" s="96" t="s">
        <v>160</v>
      </c>
      <c r="E212" s="97">
        <v>12</v>
      </c>
      <c r="F212" s="97" t="s">
        <v>375</v>
      </c>
      <c r="G212" s="97" t="s">
        <v>197</v>
      </c>
      <c r="H212" s="194">
        <f>I212+J212+K212+L212</f>
        <v>3000</v>
      </c>
      <c r="I212" s="187">
        <v>0</v>
      </c>
      <c r="J212" s="187">
        <v>0</v>
      </c>
      <c r="K212" s="187">
        <v>0</v>
      </c>
      <c r="L212" s="187">
        <v>3000</v>
      </c>
      <c r="M212" s="194">
        <v>2400</v>
      </c>
      <c r="N212" s="194">
        <v>2400</v>
      </c>
      <c r="O212" s="356"/>
      <c r="P212" s="356"/>
    </row>
    <row r="213" spans="1:16" x14ac:dyDescent="0.2">
      <c r="A213" s="356"/>
      <c r="B213" s="179" t="s">
        <v>158</v>
      </c>
      <c r="C213" s="95"/>
      <c r="D213" s="95"/>
      <c r="E213" s="95"/>
      <c r="F213" s="95"/>
      <c r="G213" s="95"/>
      <c r="H213" s="194">
        <f>I213+J213+K213+L213</f>
        <v>0</v>
      </c>
      <c r="I213" s="187">
        <v>0</v>
      </c>
      <c r="J213" s="187">
        <v>0</v>
      </c>
      <c r="K213" s="187">
        <v>0</v>
      </c>
      <c r="L213" s="187">
        <v>0</v>
      </c>
      <c r="M213" s="194">
        <v>0</v>
      </c>
      <c r="N213" s="194">
        <v>0</v>
      </c>
      <c r="O213" s="356"/>
      <c r="P213" s="356"/>
    </row>
    <row r="214" spans="1:16" x14ac:dyDescent="0.2">
      <c r="A214" s="356"/>
      <c r="B214" s="179" t="s">
        <v>161</v>
      </c>
      <c r="C214" s="240" t="s">
        <v>246</v>
      </c>
      <c r="D214" s="240" t="s">
        <v>246</v>
      </c>
      <c r="E214" s="240" t="s">
        <v>246</v>
      </c>
      <c r="F214" s="240" t="s">
        <v>246</v>
      </c>
      <c r="G214" s="240" t="s">
        <v>246</v>
      </c>
      <c r="H214" s="194">
        <f>I214+J214+K214+L214</f>
        <v>0</v>
      </c>
      <c r="I214" s="187">
        <v>0</v>
      </c>
      <c r="J214" s="187">
        <v>0</v>
      </c>
      <c r="K214" s="187">
        <v>0</v>
      </c>
      <c r="L214" s="187">
        <v>0</v>
      </c>
      <c r="M214" s="194">
        <v>0</v>
      </c>
      <c r="N214" s="194">
        <v>0</v>
      </c>
      <c r="O214" s="356"/>
      <c r="P214" s="356"/>
    </row>
    <row r="215" spans="1:16" ht="12" customHeight="1" x14ac:dyDescent="0.2">
      <c r="A215" s="356"/>
      <c r="B215" s="179" t="s">
        <v>162</v>
      </c>
      <c r="C215" s="240" t="s">
        <v>246</v>
      </c>
      <c r="D215" s="240" t="s">
        <v>246</v>
      </c>
      <c r="E215" s="240" t="s">
        <v>246</v>
      </c>
      <c r="F215" s="240" t="s">
        <v>246</v>
      </c>
      <c r="G215" s="240" t="s">
        <v>246</v>
      </c>
      <c r="H215" s="194">
        <f>I215+J215+K215+L215</f>
        <v>0</v>
      </c>
      <c r="I215" s="187">
        <v>0</v>
      </c>
      <c r="J215" s="187">
        <v>0</v>
      </c>
      <c r="K215" s="187">
        <v>0</v>
      </c>
      <c r="L215" s="187">
        <v>0</v>
      </c>
      <c r="M215" s="194">
        <v>0</v>
      </c>
      <c r="N215" s="194">
        <v>0</v>
      </c>
      <c r="O215" s="356"/>
      <c r="P215" s="356"/>
    </row>
    <row r="216" spans="1:16" x14ac:dyDescent="0.2">
      <c r="A216" s="356"/>
      <c r="B216" s="182" t="s">
        <v>442</v>
      </c>
      <c r="C216" s="182"/>
      <c r="D216" s="182"/>
      <c r="E216" s="182"/>
      <c r="F216" s="182"/>
      <c r="G216" s="182"/>
      <c r="H216" s="196">
        <f>SUM(I216:L216)</f>
        <v>0</v>
      </c>
      <c r="I216" s="183">
        <v>0</v>
      </c>
      <c r="J216" s="183">
        <v>0</v>
      </c>
      <c r="K216" s="183">
        <v>0</v>
      </c>
      <c r="L216" s="183">
        <v>0</v>
      </c>
      <c r="M216" s="196">
        <v>0</v>
      </c>
      <c r="N216" s="196">
        <v>0</v>
      </c>
      <c r="O216" s="356"/>
      <c r="P216" s="356"/>
    </row>
    <row r="217" spans="1:16" x14ac:dyDescent="0.2">
      <c r="A217" s="358" t="s">
        <v>467</v>
      </c>
      <c r="B217" s="246" t="s">
        <v>468</v>
      </c>
      <c r="C217" s="182"/>
      <c r="D217" s="182"/>
      <c r="E217" s="182"/>
      <c r="F217" s="182"/>
      <c r="G217" s="182"/>
      <c r="H217" s="196">
        <v>0</v>
      </c>
      <c r="I217" s="183">
        <v>0</v>
      </c>
      <c r="J217" s="183">
        <v>0</v>
      </c>
      <c r="K217" s="183">
        <v>0</v>
      </c>
      <c r="L217" s="183">
        <v>0</v>
      </c>
      <c r="M217" s="196">
        <v>1</v>
      </c>
      <c r="N217" s="196">
        <v>1</v>
      </c>
      <c r="O217" s="385" t="s">
        <v>470</v>
      </c>
      <c r="P217" s="358" t="s">
        <v>471</v>
      </c>
    </row>
    <row r="218" spans="1:16" x14ac:dyDescent="0.2">
      <c r="A218" s="359"/>
      <c r="B218" s="246" t="s">
        <v>156</v>
      </c>
      <c r="C218" s="182"/>
      <c r="D218" s="182"/>
      <c r="E218" s="182"/>
      <c r="F218" s="182"/>
      <c r="G218" s="182"/>
      <c r="H218" s="249">
        <v>0</v>
      </c>
      <c r="I218" s="250">
        <v>0</v>
      </c>
      <c r="J218" s="250">
        <v>0</v>
      </c>
      <c r="K218" s="250">
        <v>0</v>
      </c>
      <c r="L218" s="250">
        <v>0</v>
      </c>
      <c r="M218" s="249" t="s">
        <v>469</v>
      </c>
      <c r="N218" s="249" t="s">
        <v>469</v>
      </c>
      <c r="O218" s="386"/>
      <c r="P218" s="359"/>
    </row>
    <row r="219" spans="1:16" ht="22.5" x14ac:dyDescent="0.2">
      <c r="A219" s="359"/>
      <c r="B219" s="247" t="s">
        <v>453</v>
      </c>
      <c r="C219" s="182"/>
      <c r="D219" s="182"/>
      <c r="E219" s="182"/>
      <c r="F219" s="182"/>
      <c r="G219" s="182"/>
      <c r="H219" s="196">
        <f>H220+H221+H222+H223+H224</f>
        <v>0</v>
      </c>
      <c r="I219" s="196">
        <f t="shared" ref="I219:N219" si="52">I220+I221+I222+I223+I224</f>
        <v>0</v>
      </c>
      <c r="J219" s="196">
        <f t="shared" si="52"/>
        <v>0</v>
      </c>
      <c r="K219" s="196">
        <f t="shared" si="52"/>
        <v>0</v>
      </c>
      <c r="L219" s="196">
        <f t="shared" si="52"/>
        <v>0</v>
      </c>
      <c r="M219" s="196">
        <f t="shared" si="52"/>
        <v>600</v>
      </c>
      <c r="N219" s="196">
        <f t="shared" si="52"/>
        <v>600</v>
      </c>
      <c r="O219" s="386"/>
      <c r="P219" s="359"/>
    </row>
    <row r="220" spans="1:16" x14ac:dyDescent="0.2">
      <c r="A220" s="359"/>
      <c r="B220" s="246" t="s">
        <v>159</v>
      </c>
      <c r="C220" s="248">
        <v>123</v>
      </c>
      <c r="D220" s="96" t="s">
        <v>160</v>
      </c>
      <c r="E220" s="248">
        <v>12</v>
      </c>
      <c r="F220" s="248" t="s">
        <v>375</v>
      </c>
      <c r="G220" s="248" t="s">
        <v>197</v>
      </c>
      <c r="H220" s="196">
        <f>I220+J220+K220+L220</f>
        <v>0</v>
      </c>
      <c r="I220" s="183">
        <v>0</v>
      </c>
      <c r="J220" s="183">
        <v>0</v>
      </c>
      <c r="K220" s="183">
        <v>0</v>
      </c>
      <c r="L220" s="183">
        <v>0</v>
      </c>
      <c r="M220" s="196">
        <v>600</v>
      </c>
      <c r="N220" s="196">
        <v>600</v>
      </c>
      <c r="O220" s="386"/>
      <c r="P220" s="359"/>
    </row>
    <row r="221" spans="1:16" x14ac:dyDescent="0.2">
      <c r="A221" s="359"/>
      <c r="B221" s="246" t="s">
        <v>158</v>
      </c>
      <c r="C221" s="182"/>
      <c r="D221" s="182"/>
      <c r="E221" s="182"/>
      <c r="F221" s="182"/>
      <c r="G221" s="182"/>
      <c r="H221" s="196">
        <f t="shared" ref="H221:H224" si="53">I221+J221+K221+L221</f>
        <v>0</v>
      </c>
      <c r="I221" s="183">
        <v>0</v>
      </c>
      <c r="J221" s="183">
        <v>0</v>
      </c>
      <c r="K221" s="183">
        <v>0</v>
      </c>
      <c r="L221" s="183">
        <v>0</v>
      </c>
      <c r="M221" s="196">
        <v>0</v>
      </c>
      <c r="N221" s="196">
        <v>0</v>
      </c>
      <c r="O221" s="386"/>
      <c r="P221" s="359"/>
    </row>
    <row r="222" spans="1:16" x14ac:dyDescent="0.2">
      <c r="A222" s="359"/>
      <c r="B222" s="246" t="s">
        <v>161</v>
      </c>
      <c r="C222" s="248" t="s">
        <v>246</v>
      </c>
      <c r="D222" s="248" t="s">
        <v>246</v>
      </c>
      <c r="E222" s="248" t="s">
        <v>246</v>
      </c>
      <c r="F222" s="248" t="s">
        <v>246</v>
      </c>
      <c r="G222" s="248" t="s">
        <v>246</v>
      </c>
      <c r="H222" s="196">
        <f t="shared" si="53"/>
        <v>0</v>
      </c>
      <c r="I222" s="183">
        <v>0</v>
      </c>
      <c r="J222" s="183">
        <v>0</v>
      </c>
      <c r="K222" s="183">
        <v>0</v>
      </c>
      <c r="L222" s="183">
        <v>0</v>
      </c>
      <c r="M222" s="196">
        <v>0</v>
      </c>
      <c r="N222" s="196">
        <v>0</v>
      </c>
      <c r="O222" s="386"/>
      <c r="P222" s="359"/>
    </row>
    <row r="223" spans="1:16" ht="12.75" customHeight="1" x14ac:dyDescent="0.2">
      <c r="A223" s="359"/>
      <c r="B223" s="246" t="s">
        <v>162</v>
      </c>
      <c r="C223" s="248" t="s">
        <v>246</v>
      </c>
      <c r="D223" s="248" t="s">
        <v>246</v>
      </c>
      <c r="E223" s="248" t="s">
        <v>246</v>
      </c>
      <c r="F223" s="248" t="s">
        <v>246</v>
      </c>
      <c r="G223" s="248" t="s">
        <v>246</v>
      </c>
      <c r="H223" s="196">
        <f t="shared" si="53"/>
        <v>0</v>
      </c>
      <c r="I223" s="183">
        <v>0</v>
      </c>
      <c r="J223" s="183">
        <v>0</v>
      </c>
      <c r="K223" s="183">
        <v>0</v>
      </c>
      <c r="L223" s="183">
        <v>0</v>
      </c>
      <c r="M223" s="196">
        <v>0</v>
      </c>
      <c r="N223" s="196">
        <v>0</v>
      </c>
      <c r="O223" s="386"/>
      <c r="P223" s="359"/>
    </row>
    <row r="224" spans="1:16" x14ac:dyDescent="0.2">
      <c r="A224" s="360"/>
      <c r="B224" s="182" t="s">
        <v>442</v>
      </c>
      <c r="C224" s="182"/>
      <c r="D224" s="182"/>
      <c r="E224" s="182"/>
      <c r="F224" s="182"/>
      <c r="G224" s="182"/>
      <c r="H224" s="196">
        <f t="shared" si="53"/>
        <v>0</v>
      </c>
      <c r="I224" s="183">
        <v>0</v>
      </c>
      <c r="J224" s="183">
        <v>0</v>
      </c>
      <c r="K224" s="183">
        <v>0</v>
      </c>
      <c r="L224" s="183">
        <v>0</v>
      </c>
      <c r="M224" s="196">
        <v>0</v>
      </c>
      <c r="N224" s="196">
        <v>0</v>
      </c>
      <c r="O224" s="387"/>
      <c r="P224" s="360"/>
    </row>
    <row r="225" spans="1:16" ht="38.25" customHeight="1" x14ac:dyDescent="0.2">
      <c r="A225" s="355" t="s">
        <v>234</v>
      </c>
      <c r="B225" s="31" t="s">
        <v>235</v>
      </c>
      <c r="C225" s="94"/>
      <c r="D225" s="94"/>
      <c r="E225" s="94"/>
      <c r="F225" s="95"/>
      <c r="G225" s="94"/>
      <c r="H225" s="194">
        <v>1</v>
      </c>
      <c r="I225" s="187">
        <v>0</v>
      </c>
      <c r="J225" s="187">
        <v>0</v>
      </c>
      <c r="K225" s="187">
        <v>0</v>
      </c>
      <c r="L225" s="187">
        <v>1</v>
      </c>
      <c r="M225" s="194">
        <v>1</v>
      </c>
      <c r="N225" s="194">
        <v>1</v>
      </c>
      <c r="O225" s="355" t="s">
        <v>230</v>
      </c>
      <c r="P225" s="355" t="s">
        <v>236</v>
      </c>
    </row>
    <row r="226" spans="1:16" x14ac:dyDescent="0.2">
      <c r="A226" s="355"/>
      <c r="B226" s="31" t="s">
        <v>156</v>
      </c>
      <c r="C226" s="94"/>
      <c r="D226" s="94"/>
      <c r="E226" s="94"/>
      <c r="F226" s="95"/>
      <c r="G226" s="94"/>
      <c r="H226" s="194">
        <v>0</v>
      </c>
      <c r="I226" s="187" t="s">
        <v>167</v>
      </c>
      <c r="J226" s="187" t="s">
        <v>167</v>
      </c>
      <c r="K226" s="187" t="s">
        <v>167</v>
      </c>
      <c r="L226" s="187" t="s">
        <v>167</v>
      </c>
      <c r="M226" s="194">
        <v>0</v>
      </c>
      <c r="N226" s="194">
        <v>0</v>
      </c>
      <c r="O226" s="355"/>
      <c r="P226" s="355"/>
    </row>
    <row r="227" spans="1:16" ht="22.5" x14ac:dyDescent="0.2">
      <c r="A227" s="355"/>
      <c r="B227" s="238" t="s">
        <v>453</v>
      </c>
      <c r="C227" s="94"/>
      <c r="D227" s="94"/>
      <c r="E227" s="94"/>
      <c r="F227" s="95"/>
      <c r="G227" s="94"/>
      <c r="H227" s="194">
        <f>SUM(I227:L227)</f>
        <v>0</v>
      </c>
      <c r="I227" s="187">
        <f>SUM(I228:I232)</f>
        <v>0</v>
      </c>
      <c r="J227" s="187">
        <f t="shared" ref="J227:N227" si="54">SUM(J228:J232)</f>
        <v>0</v>
      </c>
      <c r="K227" s="187">
        <f t="shared" si="54"/>
        <v>0</v>
      </c>
      <c r="L227" s="187">
        <f t="shared" si="54"/>
        <v>0</v>
      </c>
      <c r="M227" s="194">
        <f t="shared" si="54"/>
        <v>0</v>
      </c>
      <c r="N227" s="194">
        <f t="shared" si="54"/>
        <v>0</v>
      </c>
      <c r="O227" s="355"/>
      <c r="P227" s="355"/>
    </row>
    <row r="228" spans="1:16" x14ac:dyDescent="0.2">
      <c r="A228" s="355"/>
      <c r="B228" s="31" t="s">
        <v>159</v>
      </c>
      <c r="C228" s="98"/>
      <c r="D228" s="96"/>
      <c r="E228" s="97"/>
      <c r="F228" s="97"/>
      <c r="G228" s="93"/>
      <c r="H228" s="194">
        <f>I228+J228+K228+L228</f>
        <v>0</v>
      </c>
      <c r="I228" s="187">
        <v>0</v>
      </c>
      <c r="J228" s="187">
        <v>0</v>
      </c>
      <c r="K228" s="187">
        <v>0</v>
      </c>
      <c r="L228" s="187">
        <v>0</v>
      </c>
      <c r="M228" s="194">
        <v>0</v>
      </c>
      <c r="N228" s="194">
        <v>0</v>
      </c>
      <c r="O228" s="355"/>
      <c r="P228" s="355"/>
    </row>
    <row r="229" spans="1:16" x14ac:dyDescent="0.2">
      <c r="A229" s="355"/>
      <c r="B229" s="31" t="s">
        <v>158</v>
      </c>
      <c r="C229" s="94"/>
      <c r="D229" s="94"/>
      <c r="E229" s="94"/>
      <c r="F229" s="95"/>
      <c r="G229" s="94"/>
      <c r="H229" s="194">
        <f>I229+J229+K229+L229</f>
        <v>0</v>
      </c>
      <c r="I229" s="187">
        <v>0</v>
      </c>
      <c r="J229" s="187">
        <v>0</v>
      </c>
      <c r="K229" s="187">
        <v>0</v>
      </c>
      <c r="L229" s="187">
        <v>0</v>
      </c>
      <c r="M229" s="194">
        <v>0</v>
      </c>
      <c r="N229" s="194">
        <v>0</v>
      </c>
      <c r="O229" s="355"/>
      <c r="P229" s="355"/>
    </row>
    <row r="230" spans="1:16" x14ac:dyDescent="0.2">
      <c r="A230" s="355"/>
      <c r="B230" s="31" t="s">
        <v>161</v>
      </c>
      <c r="C230" s="240" t="s">
        <v>246</v>
      </c>
      <c r="D230" s="240" t="s">
        <v>246</v>
      </c>
      <c r="E230" s="240" t="s">
        <v>246</v>
      </c>
      <c r="F230" s="240" t="s">
        <v>246</v>
      </c>
      <c r="G230" s="240" t="s">
        <v>246</v>
      </c>
      <c r="H230" s="194">
        <f>I230+J230+K230+L230</f>
        <v>0</v>
      </c>
      <c r="I230" s="187">
        <v>0</v>
      </c>
      <c r="J230" s="187">
        <v>0</v>
      </c>
      <c r="K230" s="187">
        <v>0</v>
      </c>
      <c r="L230" s="187">
        <v>0</v>
      </c>
      <c r="M230" s="194">
        <v>0</v>
      </c>
      <c r="N230" s="194">
        <v>0</v>
      </c>
      <c r="O230" s="355"/>
      <c r="P230" s="355"/>
    </row>
    <row r="231" spans="1:16" ht="11.25" customHeight="1" x14ac:dyDescent="0.2">
      <c r="A231" s="355"/>
      <c r="B231" s="178" t="s">
        <v>162</v>
      </c>
      <c r="C231" s="240" t="s">
        <v>246</v>
      </c>
      <c r="D231" s="240" t="s">
        <v>246</v>
      </c>
      <c r="E231" s="240" t="s">
        <v>246</v>
      </c>
      <c r="F231" s="240" t="s">
        <v>246</v>
      </c>
      <c r="G231" s="240" t="s">
        <v>246</v>
      </c>
      <c r="H231" s="194">
        <f>I231+J231+K231+L231</f>
        <v>0</v>
      </c>
      <c r="I231" s="187">
        <v>0</v>
      </c>
      <c r="J231" s="187">
        <v>0</v>
      </c>
      <c r="K231" s="187">
        <v>0</v>
      </c>
      <c r="L231" s="187">
        <v>0</v>
      </c>
      <c r="M231" s="194">
        <v>0</v>
      </c>
      <c r="N231" s="194">
        <v>0</v>
      </c>
      <c r="O231" s="355"/>
      <c r="P231" s="355"/>
    </row>
    <row r="232" spans="1:16" ht="11.25" customHeight="1" x14ac:dyDescent="0.2">
      <c r="A232" s="355"/>
      <c r="B232" s="181" t="s">
        <v>442</v>
      </c>
      <c r="C232" s="181"/>
      <c r="D232" s="181"/>
      <c r="E232" s="181"/>
      <c r="F232" s="181"/>
      <c r="G232" s="181"/>
      <c r="H232" s="196">
        <f>SUM(I232:L232)</f>
        <v>0</v>
      </c>
      <c r="I232" s="183">
        <v>0</v>
      </c>
      <c r="J232" s="183">
        <v>0</v>
      </c>
      <c r="K232" s="183">
        <v>0</v>
      </c>
      <c r="L232" s="183">
        <v>0</v>
      </c>
      <c r="M232" s="196">
        <v>0</v>
      </c>
      <c r="N232" s="196">
        <v>0</v>
      </c>
      <c r="O232" s="355"/>
      <c r="P232" s="355"/>
    </row>
    <row r="233" spans="1:16" ht="22.5" x14ac:dyDescent="0.2">
      <c r="A233" s="355" t="s">
        <v>237</v>
      </c>
      <c r="B233" s="178" t="s">
        <v>454</v>
      </c>
      <c r="C233" s="94"/>
      <c r="D233" s="94"/>
      <c r="E233" s="94"/>
      <c r="F233" s="95"/>
      <c r="G233" s="94"/>
      <c r="H233" s="194">
        <f>H235+H234+H236+H237</f>
        <v>3000</v>
      </c>
      <c r="I233" s="187">
        <f>I235+I234+I236+I237+I238</f>
        <v>0</v>
      </c>
      <c r="J233" s="187">
        <f t="shared" ref="J233:N233" si="55">J235+J234+J236+J237+J238</f>
        <v>0</v>
      </c>
      <c r="K233" s="187">
        <f t="shared" si="55"/>
        <v>0</v>
      </c>
      <c r="L233" s="187">
        <f t="shared" si="55"/>
        <v>3000</v>
      </c>
      <c r="M233" s="194">
        <f t="shared" si="55"/>
        <v>3000</v>
      </c>
      <c r="N233" s="194">
        <f t="shared" si="55"/>
        <v>3000</v>
      </c>
      <c r="O233" s="355"/>
      <c r="P233" s="355"/>
    </row>
    <row r="234" spans="1:16" x14ac:dyDescent="0.2">
      <c r="A234" s="355"/>
      <c r="B234" s="178" t="s">
        <v>159</v>
      </c>
      <c r="C234" s="94"/>
      <c r="D234" s="94"/>
      <c r="E234" s="94"/>
      <c r="F234" s="95"/>
      <c r="G234" s="94"/>
      <c r="H234" s="194">
        <f>I234+J234+K234+L234</f>
        <v>3000</v>
      </c>
      <c r="I234" s="187">
        <f t="shared" ref="I234:N237" si="56">I196+I228+I204</f>
        <v>0</v>
      </c>
      <c r="J234" s="187">
        <f t="shared" si="56"/>
        <v>0</v>
      </c>
      <c r="K234" s="187">
        <f t="shared" si="56"/>
        <v>0</v>
      </c>
      <c r="L234" s="187">
        <f t="shared" si="56"/>
        <v>3000</v>
      </c>
      <c r="M234" s="194">
        <f t="shared" si="56"/>
        <v>3000</v>
      </c>
      <c r="N234" s="194">
        <f t="shared" si="56"/>
        <v>3000</v>
      </c>
      <c r="O234" s="355"/>
      <c r="P234" s="355"/>
    </row>
    <row r="235" spans="1:16" x14ac:dyDescent="0.2">
      <c r="A235" s="355"/>
      <c r="B235" s="178" t="s">
        <v>158</v>
      </c>
      <c r="C235" s="94"/>
      <c r="D235" s="94"/>
      <c r="E235" s="94"/>
      <c r="F235" s="95"/>
      <c r="G235" s="94"/>
      <c r="H235" s="194">
        <f>I235+J235+K235+L235</f>
        <v>0</v>
      </c>
      <c r="I235" s="187">
        <f t="shared" si="56"/>
        <v>0</v>
      </c>
      <c r="J235" s="187">
        <f t="shared" si="56"/>
        <v>0</v>
      </c>
      <c r="K235" s="187">
        <f t="shared" si="56"/>
        <v>0</v>
      </c>
      <c r="L235" s="187">
        <f t="shared" si="56"/>
        <v>0</v>
      </c>
      <c r="M235" s="194">
        <f t="shared" si="56"/>
        <v>0</v>
      </c>
      <c r="N235" s="194">
        <f t="shared" si="56"/>
        <v>0</v>
      </c>
      <c r="O235" s="355"/>
      <c r="P235" s="355"/>
    </row>
    <row r="236" spans="1:16" x14ac:dyDescent="0.2">
      <c r="A236" s="355"/>
      <c r="B236" s="178" t="s">
        <v>161</v>
      </c>
      <c r="C236" s="240" t="s">
        <v>246</v>
      </c>
      <c r="D236" s="240" t="s">
        <v>246</v>
      </c>
      <c r="E236" s="240" t="s">
        <v>246</v>
      </c>
      <c r="F236" s="240" t="s">
        <v>246</v>
      </c>
      <c r="G236" s="240" t="s">
        <v>246</v>
      </c>
      <c r="H236" s="194">
        <f>I236+J236+K236+L236</f>
        <v>0</v>
      </c>
      <c r="I236" s="187">
        <f t="shared" si="56"/>
        <v>0</v>
      </c>
      <c r="J236" s="187">
        <f t="shared" si="56"/>
        <v>0</v>
      </c>
      <c r="K236" s="187">
        <f t="shared" si="56"/>
        <v>0</v>
      </c>
      <c r="L236" s="187">
        <f t="shared" si="56"/>
        <v>0</v>
      </c>
      <c r="M236" s="194">
        <f t="shared" si="56"/>
        <v>0</v>
      </c>
      <c r="N236" s="194">
        <f t="shared" si="56"/>
        <v>0</v>
      </c>
      <c r="O236" s="355"/>
      <c r="P236" s="355"/>
    </row>
    <row r="237" spans="1:16" ht="12" customHeight="1" x14ac:dyDescent="0.2">
      <c r="A237" s="355"/>
      <c r="B237" s="178" t="s">
        <v>162</v>
      </c>
      <c r="C237" s="240" t="s">
        <v>246</v>
      </c>
      <c r="D237" s="240" t="s">
        <v>246</v>
      </c>
      <c r="E237" s="240" t="s">
        <v>246</v>
      </c>
      <c r="F237" s="240" t="s">
        <v>246</v>
      </c>
      <c r="G237" s="240" t="s">
        <v>246</v>
      </c>
      <c r="H237" s="194">
        <f>I237+J237+K237+L237</f>
        <v>0</v>
      </c>
      <c r="I237" s="187">
        <f t="shared" si="56"/>
        <v>0</v>
      </c>
      <c r="J237" s="187">
        <f t="shared" si="56"/>
        <v>0</v>
      </c>
      <c r="K237" s="187">
        <f t="shared" si="56"/>
        <v>0</v>
      </c>
      <c r="L237" s="187">
        <f t="shared" si="56"/>
        <v>0</v>
      </c>
      <c r="M237" s="194">
        <f t="shared" si="56"/>
        <v>0</v>
      </c>
      <c r="N237" s="194">
        <f t="shared" si="56"/>
        <v>0</v>
      </c>
      <c r="O237" s="355"/>
      <c r="P237" s="355"/>
    </row>
    <row r="238" spans="1:16" x14ac:dyDescent="0.2">
      <c r="A238" s="355"/>
      <c r="B238" s="181" t="s">
        <v>442</v>
      </c>
      <c r="C238" s="181"/>
      <c r="D238" s="181"/>
      <c r="E238" s="181"/>
      <c r="F238" s="181"/>
      <c r="G238" s="181"/>
      <c r="H238" s="196">
        <f>SUM(I238:L238)</f>
        <v>0</v>
      </c>
      <c r="I238" s="183">
        <f>I232+I192</f>
        <v>0</v>
      </c>
      <c r="J238" s="183">
        <f t="shared" ref="J238:N238" si="57">J232+J192</f>
        <v>0</v>
      </c>
      <c r="K238" s="183">
        <f t="shared" si="57"/>
        <v>0</v>
      </c>
      <c r="L238" s="183">
        <f t="shared" si="57"/>
        <v>0</v>
      </c>
      <c r="M238" s="196">
        <f t="shared" si="57"/>
        <v>0</v>
      </c>
      <c r="N238" s="196">
        <f t="shared" si="57"/>
        <v>0</v>
      </c>
      <c r="O238" s="355"/>
      <c r="P238" s="355"/>
    </row>
    <row r="239" spans="1:16" x14ac:dyDescent="0.2">
      <c r="A239" s="357" t="s">
        <v>37</v>
      </c>
      <c r="B239" s="357"/>
      <c r="C239" s="357"/>
      <c r="D239" s="357"/>
      <c r="E239" s="357"/>
      <c r="F239" s="357"/>
      <c r="G239" s="357"/>
      <c r="H239" s="357"/>
      <c r="I239" s="357"/>
      <c r="J239" s="357"/>
      <c r="K239" s="357"/>
      <c r="L239" s="357"/>
      <c r="M239" s="357"/>
      <c r="N239" s="357"/>
      <c r="O239" s="357"/>
      <c r="P239" s="357"/>
    </row>
    <row r="240" spans="1:16" hidden="1" x14ac:dyDescent="0.2">
      <c r="A240" s="356" t="s">
        <v>238</v>
      </c>
      <c r="B240" s="31" t="s">
        <v>239</v>
      </c>
      <c r="C240" s="94"/>
      <c r="D240" s="94"/>
      <c r="E240" s="94"/>
      <c r="F240" s="95"/>
      <c r="G240" s="94"/>
      <c r="H240" s="194">
        <v>0</v>
      </c>
      <c r="I240" s="187">
        <v>0</v>
      </c>
      <c r="J240" s="187">
        <v>0</v>
      </c>
      <c r="K240" s="187">
        <v>0</v>
      </c>
      <c r="L240" s="187">
        <v>0</v>
      </c>
      <c r="M240" s="194">
        <v>0</v>
      </c>
      <c r="N240" s="194">
        <v>0</v>
      </c>
      <c r="O240" s="355" t="s">
        <v>170</v>
      </c>
      <c r="P240" s="355" t="s">
        <v>240</v>
      </c>
    </row>
    <row r="241" spans="1:16" hidden="1" x14ac:dyDescent="0.2">
      <c r="A241" s="356"/>
      <c r="B241" s="31" t="s">
        <v>156</v>
      </c>
      <c r="C241" s="94"/>
      <c r="D241" s="94"/>
      <c r="E241" s="94"/>
      <c r="F241" s="95"/>
      <c r="G241" s="94"/>
      <c r="H241" s="194">
        <v>0</v>
      </c>
      <c r="I241" s="187" t="s">
        <v>167</v>
      </c>
      <c r="J241" s="187" t="s">
        <v>167</v>
      </c>
      <c r="K241" s="187" t="s">
        <v>167</v>
      </c>
      <c r="L241" s="187" t="s">
        <v>167</v>
      </c>
      <c r="M241" s="194">
        <v>0</v>
      </c>
      <c r="N241" s="194">
        <v>0</v>
      </c>
      <c r="O241" s="355"/>
      <c r="P241" s="355"/>
    </row>
    <row r="242" spans="1:16" hidden="1" x14ac:dyDescent="0.2">
      <c r="A242" s="356"/>
      <c r="B242" s="31" t="s">
        <v>157</v>
      </c>
      <c r="C242" s="94"/>
      <c r="D242" s="94"/>
      <c r="E242" s="94"/>
      <c r="F242" s="95"/>
      <c r="G242" s="94"/>
      <c r="H242" s="194">
        <f t="shared" ref="H242:N242" si="58">H243+H244+H245+H246</f>
        <v>0</v>
      </c>
      <c r="I242" s="187">
        <f t="shared" si="58"/>
        <v>0</v>
      </c>
      <c r="J242" s="187">
        <f t="shared" si="58"/>
        <v>0</v>
      </c>
      <c r="K242" s="187">
        <f t="shared" si="58"/>
        <v>0</v>
      </c>
      <c r="L242" s="187">
        <f t="shared" si="58"/>
        <v>0</v>
      </c>
      <c r="M242" s="194">
        <f t="shared" si="58"/>
        <v>0</v>
      </c>
      <c r="N242" s="194">
        <f t="shared" si="58"/>
        <v>0</v>
      </c>
      <c r="O242" s="355"/>
      <c r="P242" s="355"/>
    </row>
    <row r="243" spans="1:16" hidden="1" x14ac:dyDescent="0.2">
      <c r="A243" s="356"/>
      <c r="B243" s="31" t="s">
        <v>158</v>
      </c>
      <c r="C243" s="94"/>
      <c r="D243" s="94"/>
      <c r="E243" s="94"/>
      <c r="F243" s="95"/>
      <c r="G243" s="94"/>
      <c r="H243" s="194">
        <f>I243+J243+K243+L243</f>
        <v>0</v>
      </c>
      <c r="I243" s="187">
        <v>0</v>
      </c>
      <c r="J243" s="187">
        <v>0</v>
      </c>
      <c r="K243" s="187">
        <v>0</v>
      </c>
      <c r="L243" s="187">
        <v>0</v>
      </c>
      <c r="M243" s="194">
        <v>0</v>
      </c>
      <c r="N243" s="194">
        <v>0</v>
      </c>
      <c r="O243" s="355"/>
      <c r="P243" s="355"/>
    </row>
    <row r="244" spans="1:16" hidden="1" x14ac:dyDescent="0.2">
      <c r="A244" s="356"/>
      <c r="B244" s="31" t="s">
        <v>159</v>
      </c>
      <c r="C244" s="93"/>
      <c r="D244" s="96"/>
      <c r="E244" s="97"/>
      <c r="F244" s="97"/>
      <c r="G244" s="93"/>
      <c r="H244" s="194">
        <f>I244+J244+K244+L244</f>
        <v>0</v>
      </c>
      <c r="I244" s="187">
        <v>0</v>
      </c>
      <c r="J244" s="187">
        <v>0</v>
      </c>
      <c r="K244" s="187">
        <v>0</v>
      </c>
      <c r="L244" s="187">
        <v>0</v>
      </c>
      <c r="M244" s="194">
        <v>0</v>
      </c>
      <c r="N244" s="194">
        <v>0</v>
      </c>
      <c r="O244" s="355"/>
      <c r="P244" s="355"/>
    </row>
    <row r="245" spans="1:16" hidden="1" x14ac:dyDescent="0.2">
      <c r="A245" s="356"/>
      <c r="B245" s="31" t="s">
        <v>161</v>
      </c>
      <c r="C245" s="94"/>
      <c r="D245" s="96"/>
      <c r="E245" s="97"/>
      <c r="F245" s="95"/>
      <c r="G245" s="94"/>
      <c r="H245" s="194">
        <f>I245+J245+K245+L245</f>
        <v>0</v>
      </c>
      <c r="I245" s="187">
        <v>0</v>
      </c>
      <c r="J245" s="187">
        <v>0</v>
      </c>
      <c r="K245" s="187">
        <v>0</v>
      </c>
      <c r="L245" s="187">
        <v>0</v>
      </c>
      <c r="M245" s="194">
        <v>0</v>
      </c>
      <c r="N245" s="194">
        <v>0</v>
      </c>
      <c r="O245" s="355"/>
      <c r="P245" s="355"/>
    </row>
    <row r="246" spans="1:16" ht="22.5" hidden="1" x14ac:dyDescent="0.2">
      <c r="A246" s="356"/>
      <c r="B246" s="31" t="s">
        <v>162</v>
      </c>
      <c r="C246" s="94"/>
      <c r="D246" s="94"/>
      <c r="E246" s="94"/>
      <c r="F246" s="95"/>
      <c r="G246" s="94"/>
      <c r="H246" s="194">
        <f>I246+J246+K246+L246</f>
        <v>0</v>
      </c>
      <c r="I246" s="187">
        <v>0</v>
      </c>
      <c r="J246" s="187">
        <v>0</v>
      </c>
      <c r="K246" s="187">
        <v>0</v>
      </c>
      <c r="L246" s="187">
        <v>0</v>
      </c>
      <c r="M246" s="194">
        <v>0</v>
      </c>
      <c r="N246" s="194">
        <v>0</v>
      </c>
      <c r="O246" s="355"/>
      <c r="P246" s="355"/>
    </row>
    <row r="247" spans="1:16" x14ac:dyDescent="0.2">
      <c r="A247" s="355" t="s">
        <v>241</v>
      </c>
      <c r="B247" s="31" t="s">
        <v>204</v>
      </c>
      <c r="C247" s="94"/>
      <c r="D247" s="94"/>
      <c r="E247" s="94"/>
      <c r="F247" s="95"/>
      <c r="G247" s="94"/>
      <c r="H247" s="194">
        <v>5</v>
      </c>
      <c r="I247" s="187">
        <v>1</v>
      </c>
      <c r="J247" s="187">
        <v>1</v>
      </c>
      <c r="K247" s="187">
        <v>1</v>
      </c>
      <c r="L247" s="187">
        <v>2</v>
      </c>
      <c r="M247" s="194">
        <v>5</v>
      </c>
      <c r="N247" s="194">
        <v>5</v>
      </c>
      <c r="O247" s="355" t="s">
        <v>242</v>
      </c>
      <c r="P247" s="355" t="s">
        <v>243</v>
      </c>
    </row>
    <row r="248" spans="1:16" x14ac:dyDescent="0.2">
      <c r="A248" s="355"/>
      <c r="B248" s="31" t="s">
        <v>156</v>
      </c>
      <c r="C248" s="94"/>
      <c r="D248" s="94"/>
      <c r="E248" s="94"/>
      <c r="F248" s="95"/>
      <c r="G248" s="94"/>
      <c r="H248" s="194">
        <v>0</v>
      </c>
      <c r="I248" s="187" t="s">
        <v>167</v>
      </c>
      <c r="J248" s="187" t="s">
        <v>167</v>
      </c>
      <c r="K248" s="187" t="s">
        <v>167</v>
      </c>
      <c r="L248" s="187" t="s">
        <v>167</v>
      </c>
      <c r="M248" s="194">
        <v>0</v>
      </c>
      <c r="N248" s="194">
        <v>0</v>
      </c>
      <c r="O248" s="355"/>
      <c r="P248" s="355"/>
    </row>
    <row r="249" spans="1:16" ht="22.5" x14ac:dyDescent="0.2">
      <c r="A249" s="355"/>
      <c r="B249" s="238" t="s">
        <v>453</v>
      </c>
      <c r="C249" s="94"/>
      <c r="D249" s="94"/>
      <c r="E249" s="94"/>
      <c r="F249" s="95"/>
      <c r="G249" s="94"/>
      <c r="H249" s="194">
        <f>SUM(I249:L249)</f>
        <v>0</v>
      </c>
      <c r="I249" s="187">
        <f>SUM(I250:I254)</f>
        <v>0</v>
      </c>
      <c r="J249" s="187">
        <f t="shared" ref="J249:N249" si="59">SUM(J250:J254)</f>
        <v>0</v>
      </c>
      <c r="K249" s="187">
        <f t="shared" si="59"/>
        <v>0</v>
      </c>
      <c r="L249" s="187">
        <f t="shared" si="59"/>
        <v>0</v>
      </c>
      <c r="M249" s="194">
        <f t="shared" si="59"/>
        <v>0</v>
      </c>
      <c r="N249" s="194">
        <f t="shared" si="59"/>
        <v>0</v>
      </c>
      <c r="O249" s="355"/>
      <c r="P249" s="355"/>
    </row>
    <row r="250" spans="1:16" x14ac:dyDescent="0.2">
      <c r="A250" s="355"/>
      <c r="B250" s="31" t="s">
        <v>159</v>
      </c>
      <c r="C250" s="93"/>
      <c r="D250" s="96"/>
      <c r="E250" s="97"/>
      <c r="F250" s="97"/>
      <c r="G250" s="93"/>
      <c r="H250" s="194">
        <f>I250+J250+K250+L250</f>
        <v>0</v>
      </c>
      <c r="I250" s="187">
        <f>I258</f>
        <v>0</v>
      </c>
      <c r="J250" s="187">
        <f t="shared" ref="J250:N250" si="60">J258</f>
        <v>0</v>
      </c>
      <c r="K250" s="187">
        <f t="shared" si="60"/>
        <v>0</v>
      </c>
      <c r="L250" s="187">
        <f t="shared" si="60"/>
        <v>0</v>
      </c>
      <c r="M250" s="194">
        <f t="shared" si="60"/>
        <v>0</v>
      </c>
      <c r="N250" s="194">
        <f t="shared" si="60"/>
        <v>0</v>
      </c>
      <c r="O250" s="355"/>
      <c r="P250" s="355"/>
    </row>
    <row r="251" spans="1:16" x14ac:dyDescent="0.2">
      <c r="A251" s="355"/>
      <c r="B251" s="31" t="s">
        <v>158</v>
      </c>
      <c r="C251" s="94"/>
      <c r="D251" s="94"/>
      <c r="E251" s="94"/>
      <c r="F251" s="95"/>
      <c r="G251" s="94"/>
      <c r="H251" s="194">
        <f>I251+J251+K251+L251</f>
        <v>0</v>
      </c>
      <c r="I251" s="187">
        <f t="shared" ref="I251:N251" si="61">I259</f>
        <v>0</v>
      </c>
      <c r="J251" s="187">
        <f t="shared" si="61"/>
        <v>0</v>
      </c>
      <c r="K251" s="187">
        <f t="shared" si="61"/>
        <v>0</v>
      </c>
      <c r="L251" s="187">
        <f t="shared" si="61"/>
        <v>0</v>
      </c>
      <c r="M251" s="194">
        <f t="shared" si="61"/>
        <v>0</v>
      </c>
      <c r="N251" s="194">
        <f t="shared" si="61"/>
        <v>0</v>
      </c>
      <c r="O251" s="355"/>
      <c r="P251" s="355"/>
    </row>
    <row r="252" spans="1:16" ht="22.5" customHeight="1" x14ac:dyDescent="0.2">
      <c r="A252" s="355"/>
      <c r="B252" s="31" t="s">
        <v>161</v>
      </c>
      <c r="C252" s="240" t="s">
        <v>246</v>
      </c>
      <c r="D252" s="240" t="s">
        <v>246</v>
      </c>
      <c r="E252" s="240" t="s">
        <v>246</v>
      </c>
      <c r="F252" s="240" t="s">
        <v>246</v>
      </c>
      <c r="G252" s="240" t="s">
        <v>246</v>
      </c>
      <c r="H252" s="194">
        <f>I252+J252+K252+L252</f>
        <v>0</v>
      </c>
      <c r="I252" s="187">
        <f t="shared" ref="I252:N252" si="62">I260</f>
        <v>0</v>
      </c>
      <c r="J252" s="187">
        <f t="shared" si="62"/>
        <v>0</v>
      </c>
      <c r="K252" s="187">
        <f t="shared" si="62"/>
        <v>0</v>
      </c>
      <c r="L252" s="187">
        <f t="shared" si="62"/>
        <v>0</v>
      </c>
      <c r="M252" s="194">
        <f t="shared" si="62"/>
        <v>0</v>
      </c>
      <c r="N252" s="194">
        <f t="shared" si="62"/>
        <v>0</v>
      </c>
      <c r="O252" s="355"/>
      <c r="P252" s="355"/>
    </row>
    <row r="253" spans="1:16" ht="15.75" customHeight="1" x14ac:dyDescent="0.2">
      <c r="A253" s="355"/>
      <c r="B253" s="31" t="s">
        <v>162</v>
      </c>
      <c r="C253" s="240" t="s">
        <v>246</v>
      </c>
      <c r="D253" s="240" t="s">
        <v>246</v>
      </c>
      <c r="E253" s="240" t="s">
        <v>246</v>
      </c>
      <c r="F253" s="240" t="s">
        <v>246</v>
      </c>
      <c r="G253" s="240" t="s">
        <v>246</v>
      </c>
      <c r="H253" s="194">
        <f>I253+J253+K253+L253</f>
        <v>0</v>
      </c>
      <c r="I253" s="187">
        <f t="shared" ref="I253:N253" si="63">I261</f>
        <v>0</v>
      </c>
      <c r="J253" s="187">
        <f t="shared" si="63"/>
        <v>0</v>
      </c>
      <c r="K253" s="187">
        <f t="shared" si="63"/>
        <v>0</v>
      </c>
      <c r="L253" s="187">
        <f t="shared" si="63"/>
        <v>0</v>
      </c>
      <c r="M253" s="194">
        <f t="shared" si="63"/>
        <v>0</v>
      </c>
      <c r="N253" s="194">
        <f t="shared" si="63"/>
        <v>0</v>
      </c>
      <c r="O253" s="355"/>
      <c r="P253" s="355"/>
    </row>
    <row r="254" spans="1:16" ht="33" customHeight="1" x14ac:dyDescent="0.2">
      <c r="A254" s="355"/>
      <c r="B254" s="181" t="s">
        <v>442</v>
      </c>
      <c r="C254" s="181"/>
      <c r="D254" s="181"/>
      <c r="E254" s="181"/>
      <c r="F254" s="181"/>
      <c r="G254" s="181"/>
      <c r="H254" s="196">
        <f>SUM(I254:L254)</f>
        <v>0</v>
      </c>
      <c r="I254" s="187">
        <f>I262</f>
        <v>0</v>
      </c>
      <c r="J254" s="187">
        <f t="shared" ref="J254:N254" si="64">J262</f>
        <v>0</v>
      </c>
      <c r="K254" s="187">
        <f t="shared" si="64"/>
        <v>0</v>
      </c>
      <c r="L254" s="187">
        <f t="shared" si="64"/>
        <v>0</v>
      </c>
      <c r="M254" s="194">
        <f t="shared" si="64"/>
        <v>0</v>
      </c>
      <c r="N254" s="194">
        <f t="shared" si="64"/>
        <v>0</v>
      </c>
      <c r="O254" s="355"/>
      <c r="P254" s="355"/>
    </row>
    <row r="255" spans="1:16" x14ac:dyDescent="0.2">
      <c r="A255" s="355" t="s">
        <v>244</v>
      </c>
      <c r="B255" s="31" t="s">
        <v>204</v>
      </c>
      <c r="C255" s="94"/>
      <c r="D255" s="94"/>
      <c r="E255" s="94"/>
      <c r="F255" s="95"/>
      <c r="G255" s="94"/>
      <c r="H255" s="194">
        <v>5</v>
      </c>
      <c r="I255" s="187">
        <v>1</v>
      </c>
      <c r="J255" s="187">
        <v>1</v>
      </c>
      <c r="K255" s="187">
        <v>1</v>
      </c>
      <c r="L255" s="187">
        <v>2</v>
      </c>
      <c r="M255" s="194">
        <v>5</v>
      </c>
      <c r="N255" s="194">
        <v>5</v>
      </c>
      <c r="O255" s="355" t="s">
        <v>242</v>
      </c>
      <c r="P255" s="355" t="s">
        <v>245</v>
      </c>
    </row>
    <row r="256" spans="1:16" x14ac:dyDescent="0.2">
      <c r="A256" s="355"/>
      <c r="B256" s="31" t="s">
        <v>156</v>
      </c>
      <c r="C256" s="94"/>
      <c r="D256" s="94"/>
      <c r="E256" s="94"/>
      <c r="F256" s="95"/>
      <c r="G256" s="94"/>
      <c r="H256" s="194">
        <v>0</v>
      </c>
      <c r="I256" s="187" t="s">
        <v>167</v>
      </c>
      <c r="J256" s="187" t="s">
        <v>167</v>
      </c>
      <c r="K256" s="187" t="s">
        <v>167</v>
      </c>
      <c r="L256" s="187" t="s">
        <v>167</v>
      </c>
      <c r="M256" s="194">
        <v>0</v>
      </c>
      <c r="N256" s="194">
        <v>0</v>
      </c>
      <c r="O256" s="355"/>
      <c r="P256" s="355"/>
    </row>
    <row r="257" spans="1:16" ht="22.5" x14ac:dyDescent="0.2">
      <c r="A257" s="355"/>
      <c r="B257" s="238" t="s">
        <v>453</v>
      </c>
      <c r="C257" s="94"/>
      <c r="D257" s="94"/>
      <c r="E257" s="94"/>
      <c r="F257" s="95"/>
      <c r="G257" s="94"/>
      <c r="H257" s="194">
        <f t="shared" ref="H257:N257" si="65">H259+H258+H260+H261</f>
        <v>0</v>
      </c>
      <c r="I257" s="187">
        <f t="shared" si="65"/>
        <v>0</v>
      </c>
      <c r="J257" s="187">
        <f t="shared" si="65"/>
        <v>0</v>
      </c>
      <c r="K257" s="187">
        <f t="shared" si="65"/>
        <v>0</v>
      </c>
      <c r="L257" s="187">
        <f t="shared" si="65"/>
        <v>0</v>
      </c>
      <c r="M257" s="194">
        <f t="shared" si="65"/>
        <v>0</v>
      </c>
      <c r="N257" s="194">
        <f t="shared" si="65"/>
        <v>0</v>
      </c>
      <c r="O257" s="355"/>
      <c r="P257" s="355"/>
    </row>
    <row r="258" spans="1:16" x14ac:dyDescent="0.2">
      <c r="A258" s="355"/>
      <c r="B258" s="31" t="s">
        <v>159</v>
      </c>
      <c r="C258" s="93"/>
      <c r="D258" s="96"/>
      <c r="E258" s="97"/>
      <c r="F258" s="97"/>
      <c r="G258" s="93"/>
      <c r="H258" s="194">
        <f>I258+J258+K258+L258</f>
        <v>0</v>
      </c>
      <c r="I258" s="187">
        <v>0</v>
      </c>
      <c r="J258" s="187">
        <v>0</v>
      </c>
      <c r="K258" s="187">
        <v>0</v>
      </c>
      <c r="L258" s="187">
        <v>0</v>
      </c>
      <c r="M258" s="194">
        <v>0</v>
      </c>
      <c r="N258" s="194">
        <v>0</v>
      </c>
      <c r="O258" s="355"/>
      <c r="P258" s="355"/>
    </row>
    <row r="259" spans="1:16" x14ac:dyDescent="0.2">
      <c r="A259" s="355"/>
      <c r="B259" s="31" t="s">
        <v>158</v>
      </c>
      <c r="C259" s="94"/>
      <c r="D259" s="94"/>
      <c r="E259" s="94"/>
      <c r="F259" s="95"/>
      <c r="G259" s="94"/>
      <c r="H259" s="194">
        <f>I259+J259+K259+L259</f>
        <v>0</v>
      </c>
      <c r="I259" s="187">
        <v>0</v>
      </c>
      <c r="J259" s="187">
        <v>0</v>
      </c>
      <c r="K259" s="187">
        <v>0</v>
      </c>
      <c r="L259" s="187">
        <v>0</v>
      </c>
      <c r="M259" s="194">
        <v>0</v>
      </c>
      <c r="N259" s="194">
        <v>0</v>
      </c>
      <c r="O259" s="355"/>
      <c r="P259" s="355"/>
    </row>
    <row r="260" spans="1:16" x14ac:dyDescent="0.2">
      <c r="A260" s="355"/>
      <c r="B260" s="31" t="s">
        <v>161</v>
      </c>
      <c r="C260" s="240" t="s">
        <v>246</v>
      </c>
      <c r="D260" s="240" t="s">
        <v>246</v>
      </c>
      <c r="E260" s="240" t="s">
        <v>246</v>
      </c>
      <c r="F260" s="240" t="s">
        <v>246</v>
      </c>
      <c r="G260" s="240" t="s">
        <v>246</v>
      </c>
      <c r="H260" s="194">
        <f>I260+J260+K260+L260</f>
        <v>0</v>
      </c>
      <c r="I260" s="187">
        <v>0</v>
      </c>
      <c r="J260" s="187">
        <v>0</v>
      </c>
      <c r="K260" s="187">
        <v>0</v>
      </c>
      <c r="L260" s="187">
        <v>0</v>
      </c>
      <c r="M260" s="194">
        <v>0</v>
      </c>
      <c r="N260" s="194">
        <v>0</v>
      </c>
      <c r="O260" s="355"/>
      <c r="P260" s="355"/>
    </row>
    <row r="261" spans="1:16" ht="22.5" x14ac:dyDescent="0.2">
      <c r="A261" s="355"/>
      <c r="B261" s="178" t="s">
        <v>162</v>
      </c>
      <c r="C261" s="240" t="s">
        <v>246</v>
      </c>
      <c r="D261" s="240" t="s">
        <v>246</v>
      </c>
      <c r="E261" s="240" t="s">
        <v>246</v>
      </c>
      <c r="F261" s="240" t="s">
        <v>246</v>
      </c>
      <c r="G261" s="240" t="s">
        <v>246</v>
      </c>
      <c r="H261" s="194">
        <f>I261+J261+K261+L261</f>
        <v>0</v>
      </c>
      <c r="I261" s="187">
        <v>0</v>
      </c>
      <c r="J261" s="187">
        <v>0</v>
      </c>
      <c r="K261" s="187">
        <v>0</v>
      </c>
      <c r="L261" s="187">
        <v>0</v>
      </c>
      <c r="M261" s="194">
        <v>0</v>
      </c>
      <c r="N261" s="194">
        <v>0</v>
      </c>
      <c r="O261" s="355"/>
      <c r="P261" s="355"/>
    </row>
    <row r="262" spans="1:16" ht="39.75" customHeight="1" x14ac:dyDescent="0.2">
      <c r="A262" s="355"/>
      <c r="B262" s="181" t="s">
        <v>442</v>
      </c>
      <c r="C262" s="181"/>
      <c r="D262" s="181"/>
      <c r="E262" s="181"/>
      <c r="F262" s="181"/>
      <c r="G262" s="181"/>
      <c r="H262" s="196">
        <f>SUM(I262:L262)</f>
        <v>0</v>
      </c>
      <c r="I262" s="183">
        <v>0</v>
      </c>
      <c r="J262" s="183">
        <v>0</v>
      </c>
      <c r="K262" s="183">
        <v>0</v>
      </c>
      <c r="L262" s="183">
        <v>0</v>
      </c>
      <c r="M262" s="196">
        <v>0</v>
      </c>
      <c r="N262" s="196">
        <v>0</v>
      </c>
      <c r="O262" s="355"/>
      <c r="P262" s="355"/>
    </row>
    <row r="263" spans="1:16" ht="17.25" customHeight="1" x14ac:dyDescent="0.2">
      <c r="A263" s="361" t="s">
        <v>378</v>
      </c>
      <c r="B263" s="90" t="s">
        <v>239</v>
      </c>
      <c r="C263" s="94"/>
      <c r="D263" s="94"/>
      <c r="E263" s="94"/>
      <c r="F263" s="95"/>
      <c r="G263" s="94"/>
      <c r="H263" s="194">
        <v>1</v>
      </c>
      <c r="I263" s="187">
        <v>1</v>
      </c>
      <c r="J263" s="187">
        <v>0</v>
      </c>
      <c r="K263" s="187">
        <v>0</v>
      </c>
      <c r="L263" s="187">
        <v>0</v>
      </c>
      <c r="M263" s="194">
        <v>1</v>
      </c>
      <c r="N263" s="194">
        <v>1</v>
      </c>
      <c r="O263" s="377" t="s">
        <v>170</v>
      </c>
      <c r="P263" s="361" t="s">
        <v>452</v>
      </c>
    </row>
    <row r="264" spans="1:16" ht="17.25" customHeight="1" x14ac:dyDescent="0.2">
      <c r="A264" s="362"/>
      <c r="B264" s="90" t="s">
        <v>156</v>
      </c>
      <c r="C264" s="94"/>
      <c r="D264" s="94"/>
      <c r="E264" s="94"/>
      <c r="F264" s="95"/>
      <c r="G264" s="94"/>
      <c r="H264" s="194">
        <v>11000</v>
      </c>
      <c r="I264" s="187">
        <v>11000</v>
      </c>
      <c r="J264" s="187" t="s">
        <v>246</v>
      </c>
      <c r="K264" s="187" t="s">
        <v>246</v>
      </c>
      <c r="L264" s="187" t="s">
        <v>246</v>
      </c>
      <c r="M264" s="194">
        <v>11000</v>
      </c>
      <c r="N264" s="194">
        <v>11000</v>
      </c>
      <c r="O264" s="378"/>
      <c r="P264" s="362"/>
    </row>
    <row r="265" spans="1:16" ht="26.25" customHeight="1" x14ac:dyDescent="0.2">
      <c r="A265" s="362"/>
      <c r="B265" s="238" t="s">
        <v>453</v>
      </c>
      <c r="C265" s="94"/>
      <c r="D265" s="94"/>
      <c r="E265" s="94"/>
      <c r="F265" s="95"/>
      <c r="G265" s="94"/>
      <c r="H265" s="194">
        <f>SUM(H266:H270)</f>
        <v>11000</v>
      </c>
      <c r="I265" s="187">
        <f>SUM(I266:I270)</f>
        <v>11000</v>
      </c>
      <c r="J265" s="187">
        <f t="shared" ref="J265:N265" si="66">SUM(J267:J270)</f>
        <v>0</v>
      </c>
      <c r="K265" s="187">
        <f t="shared" si="66"/>
        <v>0</v>
      </c>
      <c r="L265" s="187">
        <f t="shared" si="66"/>
        <v>0</v>
      </c>
      <c r="M265" s="194">
        <f t="shared" si="66"/>
        <v>0</v>
      </c>
      <c r="N265" s="194">
        <f t="shared" si="66"/>
        <v>0</v>
      </c>
      <c r="O265" s="378"/>
      <c r="P265" s="362"/>
    </row>
    <row r="266" spans="1:16" ht="17.25" customHeight="1" x14ac:dyDescent="0.2">
      <c r="A266" s="362"/>
      <c r="B266" s="90" t="s">
        <v>159</v>
      </c>
      <c r="C266" s="93">
        <v>123</v>
      </c>
      <c r="D266" s="96" t="s">
        <v>160</v>
      </c>
      <c r="E266" s="97">
        <v>12</v>
      </c>
      <c r="F266" s="97" t="s">
        <v>376</v>
      </c>
      <c r="G266" s="93">
        <v>810</v>
      </c>
      <c r="H266" s="194">
        <f t="shared" ref="H266:H272" si="67">SUM(I266:L266)</f>
        <v>11000</v>
      </c>
      <c r="I266" s="187">
        <v>11000</v>
      </c>
      <c r="J266" s="187">
        <v>0</v>
      </c>
      <c r="K266" s="187">
        <v>0</v>
      </c>
      <c r="L266" s="187">
        <v>0</v>
      </c>
      <c r="M266" s="194">
        <v>11000</v>
      </c>
      <c r="N266" s="194">
        <v>11000</v>
      </c>
      <c r="O266" s="378"/>
      <c r="P266" s="362"/>
    </row>
    <row r="267" spans="1:16" ht="14.25" customHeight="1" x14ac:dyDescent="0.2">
      <c r="A267" s="362"/>
      <c r="B267" s="90" t="s">
        <v>158</v>
      </c>
      <c r="C267" s="94"/>
      <c r="D267" s="94"/>
      <c r="E267" s="94"/>
      <c r="F267" s="95"/>
      <c r="G267" s="94"/>
      <c r="H267" s="194">
        <f t="shared" si="67"/>
        <v>0</v>
      </c>
      <c r="I267" s="187">
        <v>0</v>
      </c>
      <c r="J267" s="187">
        <v>0</v>
      </c>
      <c r="K267" s="187">
        <v>0</v>
      </c>
      <c r="L267" s="187">
        <v>0</v>
      </c>
      <c r="M267" s="194">
        <v>0</v>
      </c>
      <c r="N267" s="194">
        <v>0</v>
      </c>
      <c r="O267" s="378"/>
      <c r="P267" s="362"/>
    </row>
    <row r="268" spans="1:16" ht="13.5" customHeight="1" x14ac:dyDescent="0.2">
      <c r="A268" s="362"/>
      <c r="B268" s="90" t="s">
        <v>161</v>
      </c>
      <c r="C268" s="240" t="s">
        <v>246</v>
      </c>
      <c r="D268" s="240" t="s">
        <v>246</v>
      </c>
      <c r="E268" s="240" t="s">
        <v>246</v>
      </c>
      <c r="F268" s="240" t="s">
        <v>246</v>
      </c>
      <c r="G268" s="240" t="s">
        <v>246</v>
      </c>
      <c r="H268" s="194">
        <f t="shared" si="67"/>
        <v>0</v>
      </c>
      <c r="I268" s="187">
        <v>0</v>
      </c>
      <c r="J268" s="187">
        <v>0</v>
      </c>
      <c r="K268" s="187">
        <v>0</v>
      </c>
      <c r="L268" s="187">
        <v>0</v>
      </c>
      <c r="M268" s="194">
        <v>0</v>
      </c>
      <c r="N268" s="194">
        <v>0</v>
      </c>
      <c r="O268" s="378"/>
      <c r="P268" s="362"/>
    </row>
    <row r="269" spans="1:16" ht="12" customHeight="1" x14ac:dyDescent="0.2">
      <c r="A269" s="362"/>
      <c r="B269" s="90" t="s">
        <v>162</v>
      </c>
      <c r="C269" s="240" t="s">
        <v>246</v>
      </c>
      <c r="D269" s="240" t="s">
        <v>246</v>
      </c>
      <c r="E269" s="240" t="s">
        <v>246</v>
      </c>
      <c r="F269" s="240" t="s">
        <v>246</v>
      </c>
      <c r="G269" s="240" t="s">
        <v>246</v>
      </c>
      <c r="H269" s="194">
        <f t="shared" si="67"/>
        <v>0</v>
      </c>
      <c r="I269" s="187">
        <v>0</v>
      </c>
      <c r="J269" s="187">
        <v>0</v>
      </c>
      <c r="K269" s="187">
        <v>0</v>
      </c>
      <c r="L269" s="187">
        <v>0</v>
      </c>
      <c r="M269" s="194">
        <v>0</v>
      </c>
      <c r="N269" s="194">
        <v>0</v>
      </c>
      <c r="O269" s="378"/>
      <c r="P269" s="362"/>
    </row>
    <row r="270" spans="1:16" ht="11.25" customHeight="1" x14ac:dyDescent="0.2">
      <c r="A270" s="363"/>
      <c r="B270" s="181" t="s">
        <v>442</v>
      </c>
      <c r="C270" s="181"/>
      <c r="D270" s="181"/>
      <c r="E270" s="181"/>
      <c r="F270" s="181"/>
      <c r="G270" s="181"/>
      <c r="H270" s="196">
        <f t="shared" si="67"/>
        <v>0</v>
      </c>
      <c r="I270" s="183">
        <v>0</v>
      </c>
      <c r="J270" s="183">
        <v>0</v>
      </c>
      <c r="K270" s="183">
        <v>0</v>
      </c>
      <c r="L270" s="183">
        <v>0</v>
      </c>
      <c r="M270" s="196">
        <v>0</v>
      </c>
      <c r="N270" s="196">
        <v>0</v>
      </c>
      <c r="O270" s="379"/>
      <c r="P270" s="363"/>
    </row>
    <row r="271" spans="1:16" ht="22.5" x14ac:dyDescent="0.2">
      <c r="A271" s="356" t="s">
        <v>247</v>
      </c>
      <c r="B271" s="31" t="s">
        <v>454</v>
      </c>
      <c r="C271" s="94"/>
      <c r="D271" s="94"/>
      <c r="E271" s="94"/>
      <c r="F271" s="95"/>
      <c r="G271" s="94"/>
      <c r="H271" s="194">
        <f t="shared" si="67"/>
        <v>11000</v>
      </c>
      <c r="I271" s="187">
        <f>SUM(I272:I276)</f>
        <v>11000</v>
      </c>
      <c r="J271" s="187">
        <f t="shared" ref="J271:N271" si="68">SUM(J272:J276)</f>
        <v>0</v>
      </c>
      <c r="K271" s="187">
        <f t="shared" si="68"/>
        <v>0</v>
      </c>
      <c r="L271" s="187">
        <f t="shared" si="68"/>
        <v>0</v>
      </c>
      <c r="M271" s="194">
        <f t="shared" si="68"/>
        <v>11000</v>
      </c>
      <c r="N271" s="194">
        <f t="shared" si="68"/>
        <v>11000</v>
      </c>
      <c r="O271" s="355"/>
      <c r="P271" s="376"/>
    </row>
    <row r="272" spans="1:16" x14ac:dyDescent="0.2">
      <c r="A272" s="356"/>
      <c r="B272" s="31" t="s">
        <v>159</v>
      </c>
      <c r="C272" s="94"/>
      <c r="D272" s="94"/>
      <c r="E272" s="94"/>
      <c r="F272" s="95"/>
      <c r="G272" s="94"/>
      <c r="H272" s="194">
        <f t="shared" si="67"/>
        <v>11000</v>
      </c>
      <c r="I272" s="187">
        <f>I250+I266</f>
        <v>11000</v>
      </c>
      <c r="J272" s="187">
        <f t="shared" ref="J272:N272" si="69">J250+J266</f>
        <v>0</v>
      </c>
      <c r="K272" s="187">
        <f t="shared" si="69"/>
        <v>0</v>
      </c>
      <c r="L272" s="187">
        <f t="shared" si="69"/>
        <v>0</v>
      </c>
      <c r="M272" s="194">
        <f t="shared" si="69"/>
        <v>11000</v>
      </c>
      <c r="N272" s="194">
        <f t="shared" si="69"/>
        <v>11000</v>
      </c>
      <c r="O272" s="355"/>
      <c r="P272" s="376"/>
    </row>
    <row r="273" spans="1:16" x14ac:dyDescent="0.2">
      <c r="A273" s="356"/>
      <c r="B273" s="31" t="s">
        <v>158</v>
      </c>
      <c r="C273" s="94"/>
      <c r="D273" s="94"/>
      <c r="E273" s="94"/>
      <c r="F273" s="95"/>
      <c r="G273" s="94"/>
      <c r="H273" s="194">
        <f t="shared" ref="H273" si="70">SUM(I273:L273)</f>
        <v>0</v>
      </c>
      <c r="I273" s="187">
        <f t="shared" ref="I273:N276" si="71">I251+I267</f>
        <v>0</v>
      </c>
      <c r="J273" s="187">
        <f t="shared" si="71"/>
        <v>0</v>
      </c>
      <c r="K273" s="187">
        <f t="shared" si="71"/>
        <v>0</v>
      </c>
      <c r="L273" s="187">
        <f t="shared" si="71"/>
        <v>0</v>
      </c>
      <c r="M273" s="194">
        <f t="shared" si="71"/>
        <v>0</v>
      </c>
      <c r="N273" s="194">
        <f t="shared" si="71"/>
        <v>0</v>
      </c>
      <c r="O273" s="355"/>
      <c r="P273" s="376"/>
    </row>
    <row r="274" spans="1:16" x14ac:dyDescent="0.2">
      <c r="A274" s="356"/>
      <c r="B274" s="31" t="s">
        <v>161</v>
      </c>
      <c r="C274" s="240" t="s">
        <v>246</v>
      </c>
      <c r="D274" s="240" t="s">
        <v>246</v>
      </c>
      <c r="E274" s="240" t="s">
        <v>246</v>
      </c>
      <c r="F274" s="240" t="s">
        <v>246</v>
      </c>
      <c r="G274" s="240" t="s">
        <v>246</v>
      </c>
      <c r="H274" s="194">
        <f>SUM(I274:L274)</f>
        <v>0</v>
      </c>
      <c r="I274" s="187">
        <f t="shared" si="71"/>
        <v>0</v>
      </c>
      <c r="J274" s="187">
        <f t="shared" si="71"/>
        <v>0</v>
      </c>
      <c r="K274" s="187">
        <f t="shared" si="71"/>
        <v>0</v>
      </c>
      <c r="L274" s="187">
        <f t="shared" si="71"/>
        <v>0</v>
      </c>
      <c r="M274" s="194">
        <f t="shared" si="71"/>
        <v>0</v>
      </c>
      <c r="N274" s="194">
        <f t="shared" si="71"/>
        <v>0</v>
      </c>
      <c r="O274" s="355"/>
      <c r="P274" s="376"/>
    </row>
    <row r="275" spans="1:16" ht="14.25" customHeight="1" x14ac:dyDescent="0.2">
      <c r="A275" s="356"/>
      <c r="B275" s="31" t="s">
        <v>162</v>
      </c>
      <c r="C275" s="240" t="s">
        <v>246</v>
      </c>
      <c r="D275" s="240" t="s">
        <v>246</v>
      </c>
      <c r="E275" s="240" t="s">
        <v>246</v>
      </c>
      <c r="F275" s="240" t="s">
        <v>246</v>
      </c>
      <c r="G275" s="240" t="s">
        <v>246</v>
      </c>
      <c r="H275" s="194">
        <f>SUM(I275:L275)</f>
        <v>0</v>
      </c>
      <c r="I275" s="187">
        <f t="shared" si="71"/>
        <v>0</v>
      </c>
      <c r="J275" s="187">
        <f t="shared" si="71"/>
        <v>0</v>
      </c>
      <c r="K275" s="187">
        <f t="shared" si="71"/>
        <v>0</v>
      </c>
      <c r="L275" s="187">
        <f t="shared" si="71"/>
        <v>0</v>
      </c>
      <c r="M275" s="194">
        <f t="shared" si="71"/>
        <v>0</v>
      </c>
      <c r="N275" s="194">
        <f t="shared" si="71"/>
        <v>0</v>
      </c>
      <c r="O275" s="355"/>
      <c r="P275" s="376"/>
    </row>
    <row r="276" spans="1:16" x14ac:dyDescent="0.2">
      <c r="A276" s="356"/>
      <c r="B276" s="181" t="s">
        <v>442</v>
      </c>
      <c r="C276" s="181"/>
      <c r="D276" s="181"/>
      <c r="E276" s="181"/>
      <c r="F276" s="181"/>
      <c r="G276" s="181"/>
      <c r="H276" s="194">
        <f>SUM(I276:L276)</f>
        <v>0</v>
      </c>
      <c r="I276" s="187">
        <f t="shared" si="71"/>
        <v>0</v>
      </c>
      <c r="J276" s="187">
        <f t="shared" si="71"/>
        <v>0</v>
      </c>
      <c r="K276" s="187">
        <f t="shared" si="71"/>
        <v>0</v>
      </c>
      <c r="L276" s="187">
        <f t="shared" si="71"/>
        <v>0</v>
      </c>
      <c r="M276" s="194">
        <f t="shared" si="71"/>
        <v>0</v>
      </c>
      <c r="N276" s="194">
        <f t="shared" si="71"/>
        <v>0</v>
      </c>
      <c r="O276" s="355"/>
      <c r="P276" s="376"/>
    </row>
    <row r="277" spans="1:16" x14ac:dyDescent="0.2">
      <c r="A277" s="357" t="s">
        <v>46</v>
      </c>
      <c r="B277" s="357"/>
      <c r="C277" s="357"/>
      <c r="D277" s="357"/>
      <c r="E277" s="357"/>
      <c r="F277" s="357"/>
      <c r="G277" s="357"/>
      <c r="H277" s="357"/>
      <c r="I277" s="357"/>
      <c r="J277" s="357"/>
      <c r="K277" s="357"/>
      <c r="L277" s="357"/>
      <c r="M277" s="357"/>
      <c r="N277" s="357"/>
      <c r="O277" s="357"/>
      <c r="P277" s="357"/>
    </row>
    <row r="278" spans="1:16" x14ac:dyDescent="0.2">
      <c r="A278" s="361" t="s">
        <v>248</v>
      </c>
      <c r="B278" s="31" t="s">
        <v>109</v>
      </c>
      <c r="C278" s="94"/>
      <c r="D278" s="94"/>
      <c r="E278" s="94"/>
      <c r="F278" s="95"/>
      <c r="G278" s="94"/>
      <c r="H278" s="194" t="s">
        <v>22</v>
      </c>
      <c r="I278" s="187" t="s">
        <v>22</v>
      </c>
      <c r="J278" s="187" t="s">
        <v>22</v>
      </c>
      <c r="K278" s="187" t="s">
        <v>22</v>
      </c>
      <c r="L278" s="187" t="s">
        <v>22</v>
      </c>
      <c r="M278" s="194" t="s">
        <v>22</v>
      </c>
      <c r="N278" s="194" t="s">
        <v>22</v>
      </c>
      <c r="O278" s="361" t="s">
        <v>249</v>
      </c>
      <c r="P278" s="361" t="s">
        <v>250</v>
      </c>
    </row>
    <row r="279" spans="1:16" x14ac:dyDescent="0.2">
      <c r="A279" s="362"/>
      <c r="B279" s="31" t="s">
        <v>156</v>
      </c>
      <c r="C279" s="94"/>
      <c r="D279" s="94"/>
      <c r="E279" s="94"/>
      <c r="F279" s="95"/>
      <c r="G279" s="94"/>
      <c r="H279" s="194" t="s">
        <v>22</v>
      </c>
      <c r="I279" s="187" t="s">
        <v>167</v>
      </c>
      <c r="J279" s="187" t="s">
        <v>167</v>
      </c>
      <c r="K279" s="187" t="s">
        <v>167</v>
      </c>
      <c r="L279" s="187" t="s">
        <v>167</v>
      </c>
      <c r="M279" s="194" t="s">
        <v>22</v>
      </c>
      <c r="N279" s="194" t="s">
        <v>22</v>
      </c>
      <c r="O279" s="362"/>
      <c r="P279" s="362"/>
    </row>
    <row r="280" spans="1:16" ht="22.5" x14ac:dyDescent="0.2">
      <c r="A280" s="362"/>
      <c r="B280" s="238" t="s">
        <v>453</v>
      </c>
      <c r="C280" s="94"/>
      <c r="D280" s="94"/>
      <c r="E280" s="94"/>
      <c r="F280" s="95"/>
      <c r="G280" s="94"/>
      <c r="H280" s="194">
        <f t="shared" ref="H280:H282" si="72">I280+J280+K280+L280</f>
        <v>0</v>
      </c>
      <c r="I280" s="187">
        <f t="shared" ref="I280:N280" si="73">I282+I281+I283+I284</f>
        <v>0</v>
      </c>
      <c r="J280" s="187">
        <f t="shared" si="73"/>
        <v>0</v>
      </c>
      <c r="K280" s="187">
        <f t="shared" si="73"/>
        <v>0</v>
      </c>
      <c r="L280" s="187">
        <f t="shared" si="73"/>
        <v>0</v>
      </c>
      <c r="M280" s="194">
        <f t="shared" si="73"/>
        <v>0</v>
      </c>
      <c r="N280" s="194">
        <f t="shared" si="73"/>
        <v>0</v>
      </c>
      <c r="O280" s="362"/>
      <c r="P280" s="362"/>
    </row>
    <row r="281" spans="1:16" x14ac:dyDescent="0.2">
      <c r="A281" s="362"/>
      <c r="B281" s="31" t="s">
        <v>159</v>
      </c>
      <c r="C281" s="93"/>
      <c r="D281" s="96"/>
      <c r="E281" s="97"/>
      <c r="F281" s="97"/>
      <c r="G281" s="93"/>
      <c r="H281" s="194">
        <f>I281+J281+K281+L281</f>
        <v>0</v>
      </c>
      <c r="I281" s="187">
        <f>I289+I297+I305</f>
        <v>0</v>
      </c>
      <c r="J281" s="187">
        <f t="shared" ref="J281:N281" si="74">J289+J297+J305</f>
        <v>0</v>
      </c>
      <c r="K281" s="187">
        <f t="shared" si="74"/>
        <v>0</v>
      </c>
      <c r="L281" s="187">
        <f t="shared" si="74"/>
        <v>0</v>
      </c>
      <c r="M281" s="194">
        <f t="shared" si="74"/>
        <v>0</v>
      </c>
      <c r="N281" s="194">
        <f t="shared" si="74"/>
        <v>0</v>
      </c>
      <c r="O281" s="362"/>
      <c r="P281" s="362"/>
    </row>
    <row r="282" spans="1:16" ht="14.25" customHeight="1" x14ac:dyDescent="0.2">
      <c r="A282" s="362"/>
      <c r="B282" s="31" t="s">
        <v>158</v>
      </c>
      <c r="C282" s="94"/>
      <c r="D282" s="94"/>
      <c r="E282" s="94"/>
      <c r="F282" s="95"/>
      <c r="G282" s="94"/>
      <c r="H282" s="194">
        <f t="shared" si="72"/>
        <v>0</v>
      </c>
      <c r="I282" s="187">
        <f t="shared" ref="I282:N285" si="75">I290+I298+I306</f>
        <v>0</v>
      </c>
      <c r="J282" s="187">
        <f t="shared" si="75"/>
        <v>0</v>
      </c>
      <c r="K282" s="187">
        <f t="shared" si="75"/>
        <v>0</v>
      </c>
      <c r="L282" s="187">
        <f t="shared" si="75"/>
        <v>0</v>
      </c>
      <c r="M282" s="194">
        <f t="shared" si="75"/>
        <v>0</v>
      </c>
      <c r="N282" s="194">
        <f t="shared" si="75"/>
        <v>0</v>
      </c>
      <c r="O282" s="362"/>
      <c r="P282" s="362"/>
    </row>
    <row r="283" spans="1:16" x14ac:dyDescent="0.2">
      <c r="A283" s="362"/>
      <c r="B283" s="31" t="s">
        <v>161</v>
      </c>
      <c r="C283" s="240" t="s">
        <v>246</v>
      </c>
      <c r="D283" s="240" t="s">
        <v>246</v>
      </c>
      <c r="E283" s="240" t="s">
        <v>246</v>
      </c>
      <c r="F283" s="240" t="s">
        <v>246</v>
      </c>
      <c r="G283" s="240" t="s">
        <v>246</v>
      </c>
      <c r="H283" s="194">
        <f>I283+J283+K283+L283</f>
        <v>0</v>
      </c>
      <c r="I283" s="187">
        <f t="shared" si="75"/>
        <v>0</v>
      </c>
      <c r="J283" s="187">
        <f t="shared" si="75"/>
        <v>0</v>
      </c>
      <c r="K283" s="187">
        <f t="shared" si="75"/>
        <v>0</v>
      </c>
      <c r="L283" s="187">
        <f t="shared" si="75"/>
        <v>0</v>
      </c>
      <c r="M283" s="194">
        <f t="shared" si="75"/>
        <v>0</v>
      </c>
      <c r="N283" s="194">
        <f t="shared" si="75"/>
        <v>0</v>
      </c>
      <c r="O283" s="362"/>
      <c r="P283" s="362"/>
    </row>
    <row r="284" spans="1:16" ht="18.75" customHeight="1" x14ac:dyDescent="0.2">
      <c r="A284" s="362"/>
      <c r="B284" s="178" t="s">
        <v>162</v>
      </c>
      <c r="C284" s="240" t="s">
        <v>246</v>
      </c>
      <c r="D284" s="240" t="s">
        <v>246</v>
      </c>
      <c r="E284" s="240" t="s">
        <v>246</v>
      </c>
      <c r="F284" s="240" t="s">
        <v>246</v>
      </c>
      <c r="G284" s="240" t="s">
        <v>246</v>
      </c>
      <c r="H284" s="194">
        <f>I284+J284+K284+L284</f>
        <v>0</v>
      </c>
      <c r="I284" s="187">
        <f t="shared" si="75"/>
        <v>0</v>
      </c>
      <c r="J284" s="187">
        <f t="shared" si="75"/>
        <v>0</v>
      </c>
      <c r="K284" s="187">
        <f t="shared" si="75"/>
        <v>0</v>
      </c>
      <c r="L284" s="187">
        <f t="shared" si="75"/>
        <v>0</v>
      </c>
      <c r="M284" s="194">
        <f t="shared" si="75"/>
        <v>0</v>
      </c>
      <c r="N284" s="194">
        <f t="shared" si="75"/>
        <v>0</v>
      </c>
      <c r="O284" s="362"/>
      <c r="P284" s="362"/>
    </row>
    <row r="285" spans="1:16" ht="18.75" customHeight="1" x14ac:dyDescent="0.2">
      <c r="A285" s="363"/>
      <c r="B285" s="181" t="s">
        <v>442</v>
      </c>
      <c r="C285" s="181"/>
      <c r="D285" s="181"/>
      <c r="E285" s="181"/>
      <c r="F285" s="181"/>
      <c r="G285" s="181"/>
      <c r="H285" s="196">
        <f>SUM(I285:L285)</f>
        <v>0</v>
      </c>
      <c r="I285" s="187">
        <f t="shared" si="75"/>
        <v>0</v>
      </c>
      <c r="J285" s="187">
        <f t="shared" si="75"/>
        <v>0</v>
      </c>
      <c r="K285" s="187">
        <f t="shared" si="75"/>
        <v>0</v>
      </c>
      <c r="L285" s="187">
        <f t="shared" si="75"/>
        <v>0</v>
      </c>
      <c r="M285" s="194">
        <f t="shared" si="75"/>
        <v>0</v>
      </c>
      <c r="N285" s="194">
        <f t="shared" si="75"/>
        <v>0</v>
      </c>
      <c r="O285" s="363"/>
      <c r="P285" s="363"/>
    </row>
    <row r="286" spans="1:16" ht="24" customHeight="1" x14ac:dyDescent="0.2">
      <c r="A286" s="373" t="s">
        <v>251</v>
      </c>
      <c r="B286" s="178" t="s">
        <v>204</v>
      </c>
      <c r="C286" s="94"/>
      <c r="D286" s="94"/>
      <c r="E286" s="94"/>
      <c r="F286" s="95"/>
      <c r="G286" s="94"/>
      <c r="H286" s="194">
        <v>1</v>
      </c>
      <c r="I286" s="187">
        <v>0</v>
      </c>
      <c r="J286" s="187">
        <v>0</v>
      </c>
      <c r="K286" s="187">
        <v>0</v>
      </c>
      <c r="L286" s="187">
        <v>1</v>
      </c>
      <c r="M286" s="194">
        <v>1</v>
      </c>
      <c r="N286" s="194">
        <v>1</v>
      </c>
      <c r="O286" s="373" t="s">
        <v>252</v>
      </c>
      <c r="P286" s="373" t="s">
        <v>253</v>
      </c>
    </row>
    <row r="287" spans="1:16" ht="16.5" customHeight="1" x14ac:dyDescent="0.2">
      <c r="A287" s="374"/>
      <c r="B287" s="178" t="s">
        <v>156</v>
      </c>
      <c r="C287" s="94"/>
      <c r="D287" s="94"/>
      <c r="E287" s="94"/>
      <c r="F287" s="95"/>
      <c r="G287" s="94"/>
      <c r="H287" s="194">
        <v>0</v>
      </c>
      <c r="I287" s="187" t="s">
        <v>167</v>
      </c>
      <c r="J287" s="187" t="s">
        <v>167</v>
      </c>
      <c r="K287" s="187" t="s">
        <v>167</v>
      </c>
      <c r="L287" s="187" t="s">
        <v>167</v>
      </c>
      <c r="M287" s="194">
        <v>0</v>
      </c>
      <c r="N287" s="194">
        <v>0</v>
      </c>
      <c r="O287" s="374"/>
      <c r="P287" s="374"/>
    </row>
    <row r="288" spans="1:16" ht="27" customHeight="1" x14ac:dyDescent="0.2">
      <c r="A288" s="374"/>
      <c r="B288" s="238" t="s">
        <v>453</v>
      </c>
      <c r="C288" s="94"/>
      <c r="D288" s="94"/>
      <c r="E288" s="94"/>
      <c r="F288" s="95"/>
      <c r="G288" s="94"/>
      <c r="H288" s="194">
        <f>SUM(I288:L288)</f>
        <v>0</v>
      </c>
      <c r="I288" s="187">
        <f>SUM(I289:I293)</f>
        <v>0</v>
      </c>
      <c r="J288" s="187">
        <f t="shared" ref="J288:N288" si="76">SUM(J289:J293)</f>
        <v>0</v>
      </c>
      <c r="K288" s="187">
        <f t="shared" si="76"/>
        <v>0</v>
      </c>
      <c r="L288" s="187">
        <f t="shared" si="76"/>
        <v>0</v>
      </c>
      <c r="M288" s="194">
        <f t="shared" si="76"/>
        <v>0</v>
      </c>
      <c r="N288" s="194">
        <f t="shared" si="76"/>
        <v>0</v>
      </c>
      <c r="O288" s="374"/>
      <c r="P288" s="374"/>
    </row>
    <row r="289" spans="1:16" ht="23.25" customHeight="1" x14ac:dyDescent="0.2">
      <c r="A289" s="374"/>
      <c r="B289" s="178" t="s">
        <v>159</v>
      </c>
      <c r="C289" s="180"/>
      <c r="D289" s="96"/>
      <c r="E289" s="97"/>
      <c r="F289" s="97"/>
      <c r="G289" s="180"/>
      <c r="H289" s="194">
        <f>I289+J289+K289+L289</f>
        <v>0</v>
      </c>
      <c r="I289" s="187">
        <v>0</v>
      </c>
      <c r="J289" s="187">
        <v>0</v>
      </c>
      <c r="K289" s="187">
        <v>0</v>
      </c>
      <c r="L289" s="187">
        <v>0</v>
      </c>
      <c r="M289" s="194">
        <v>0</v>
      </c>
      <c r="N289" s="194">
        <v>0</v>
      </c>
      <c r="O289" s="374"/>
      <c r="P289" s="374"/>
    </row>
    <row r="290" spans="1:16" ht="12" customHeight="1" x14ac:dyDescent="0.2">
      <c r="A290" s="374"/>
      <c r="B290" s="178" t="s">
        <v>158</v>
      </c>
      <c r="C290" s="94"/>
      <c r="D290" s="94"/>
      <c r="E290" s="94"/>
      <c r="F290" s="95"/>
      <c r="G290" s="94"/>
      <c r="H290" s="194">
        <f>I290+J290+K290+L290</f>
        <v>0</v>
      </c>
      <c r="I290" s="187">
        <v>0</v>
      </c>
      <c r="J290" s="187">
        <v>0</v>
      </c>
      <c r="K290" s="187">
        <v>0</v>
      </c>
      <c r="L290" s="187">
        <v>0</v>
      </c>
      <c r="M290" s="194">
        <v>0</v>
      </c>
      <c r="N290" s="194">
        <v>0</v>
      </c>
      <c r="O290" s="374"/>
      <c r="P290" s="374"/>
    </row>
    <row r="291" spans="1:16" ht="15.75" customHeight="1" x14ac:dyDescent="0.2">
      <c r="A291" s="374"/>
      <c r="B291" s="178" t="s">
        <v>161</v>
      </c>
      <c r="C291" s="240" t="s">
        <v>246</v>
      </c>
      <c r="D291" s="240" t="s">
        <v>246</v>
      </c>
      <c r="E291" s="240" t="s">
        <v>246</v>
      </c>
      <c r="F291" s="240" t="s">
        <v>246</v>
      </c>
      <c r="G291" s="240" t="s">
        <v>246</v>
      </c>
      <c r="H291" s="194">
        <f>I291+J291+K291+L291</f>
        <v>0</v>
      </c>
      <c r="I291" s="187">
        <v>0</v>
      </c>
      <c r="J291" s="187">
        <v>0</v>
      </c>
      <c r="K291" s="187">
        <v>0</v>
      </c>
      <c r="L291" s="187">
        <v>0</v>
      </c>
      <c r="M291" s="194">
        <v>0</v>
      </c>
      <c r="N291" s="194">
        <v>0</v>
      </c>
      <c r="O291" s="374"/>
      <c r="P291" s="374"/>
    </row>
    <row r="292" spans="1:16" ht="12.75" customHeight="1" x14ac:dyDescent="0.2">
      <c r="A292" s="374"/>
      <c r="B292" s="178" t="s">
        <v>162</v>
      </c>
      <c r="C292" s="240" t="s">
        <v>246</v>
      </c>
      <c r="D292" s="240" t="s">
        <v>246</v>
      </c>
      <c r="E292" s="240" t="s">
        <v>246</v>
      </c>
      <c r="F292" s="240" t="s">
        <v>246</v>
      </c>
      <c r="G292" s="240" t="s">
        <v>246</v>
      </c>
      <c r="H292" s="194">
        <f>I292+J292+K292+L292</f>
        <v>0</v>
      </c>
      <c r="I292" s="187">
        <v>0</v>
      </c>
      <c r="J292" s="187">
        <v>0</v>
      </c>
      <c r="K292" s="187">
        <v>0</v>
      </c>
      <c r="L292" s="187">
        <v>0</v>
      </c>
      <c r="M292" s="194">
        <v>0</v>
      </c>
      <c r="N292" s="194">
        <v>0</v>
      </c>
      <c r="O292" s="374"/>
      <c r="P292" s="374"/>
    </row>
    <row r="293" spans="1:16" ht="22.5" customHeight="1" x14ac:dyDescent="0.2">
      <c r="A293" s="375"/>
      <c r="B293" s="181" t="s">
        <v>442</v>
      </c>
      <c r="C293" s="181"/>
      <c r="D293" s="181"/>
      <c r="E293" s="181"/>
      <c r="F293" s="181"/>
      <c r="G293" s="181"/>
      <c r="H293" s="196">
        <f>SUM(I293:L293)</f>
        <v>0</v>
      </c>
      <c r="I293" s="183">
        <v>0</v>
      </c>
      <c r="J293" s="183">
        <v>0</v>
      </c>
      <c r="K293" s="183">
        <v>0</v>
      </c>
      <c r="L293" s="183">
        <v>0</v>
      </c>
      <c r="M293" s="196">
        <v>0</v>
      </c>
      <c r="N293" s="196">
        <v>0</v>
      </c>
      <c r="O293" s="375"/>
      <c r="P293" s="375"/>
    </row>
    <row r="294" spans="1:16" ht="22.5" x14ac:dyDescent="0.2">
      <c r="A294" s="355" t="s">
        <v>254</v>
      </c>
      <c r="B294" s="31" t="s">
        <v>181</v>
      </c>
      <c r="C294" s="94"/>
      <c r="D294" s="94"/>
      <c r="E294" s="94"/>
      <c r="F294" s="95"/>
      <c r="G294" s="94"/>
      <c r="H294" s="194">
        <v>1</v>
      </c>
      <c r="I294" s="187">
        <v>0</v>
      </c>
      <c r="J294" s="187">
        <v>0</v>
      </c>
      <c r="K294" s="187">
        <v>0</v>
      </c>
      <c r="L294" s="187">
        <v>1</v>
      </c>
      <c r="M294" s="194">
        <v>1</v>
      </c>
      <c r="N294" s="194">
        <v>1</v>
      </c>
      <c r="O294" s="355" t="s">
        <v>208</v>
      </c>
      <c r="P294" s="356" t="s">
        <v>370</v>
      </c>
    </row>
    <row r="295" spans="1:16" x14ac:dyDescent="0.2">
      <c r="A295" s="355"/>
      <c r="B295" s="31" t="s">
        <v>156</v>
      </c>
      <c r="C295" s="94"/>
      <c r="D295" s="94"/>
      <c r="E295" s="94"/>
      <c r="F295" s="95"/>
      <c r="G295" s="94"/>
      <c r="H295" s="194">
        <v>0</v>
      </c>
      <c r="I295" s="187" t="s">
        <v>167</v>
      </c>
      <c r="J295" s="187" t="s">
        <v>167</v>
      </c>
      <c r="K295" s="187" t="s">
        <v>167</v>
      </c>
      <c r="L295" s="187" t="s">
        <v>167</v>
      </c>
      <c r="M295" s="194">
        <v>0</v>
      </c>
      <c r="N295" s="194">
        <v>0</v>
      </c>
      <c r="O295" s="355"/>
      <c r="P295" s="356"/>
    </row>
    <row r="296" spans="1:16" ht="22.5" x14ac:dyDescent="0.2">
      <c r="A296" s="355"/>
      <c r="B296" s="238" t="s">
        <v>453</v>
      </c>
      <c r="C296" s="94"/>
      <c r="D296" s="94"/>
      <c r="E296" s="94"/>
      <c r="F296" s="95"/>
      <c r="G296" s="94"/>
      <c r="H296" s="194">
        <f>SUM(H297:H301)</f>
        <v>0</v>
      </c>
      <c r="I296" s="187">
        <f>SUM(I297:I301)</f>
        <v>0</v>
      </c>
      <c r="J296" s="187">
        <f t="shared" ref="J296:N296" si="77">SUM(J297:J301)</f>
        <v>0</v>
      </c>
      <c r="K296" s="187">
        <f t="shared" si="77"/>
        <v>0</v>
      </c>
      <c r="L296" s="187">
        <f t="shared" si="77"/>
        <v>0</v>
      </c>
      <c r="M296" s="194">
        <f t="shared" si="77"/>
        <v>0</v>
      </c>
      <c r="N296" s="194">
        <f t="shared" si="77"/>
        <v>0</v>
      </c>
      <c r="O296" s="355"/>
      <c r="P296" s="356"/>
    </row>
    <row r="297" spans="1:16" x14ac:dyDescent="0.2">
      <c r="A297" s="355"/>
      <c r="B297" s="31" t="s">
        <v>159</v>
      </c>
      <c r="C297" s="93"/>
      <c r="D297" s="96"/>
      <c r="E297" s="97"/>
      <c r="F297" s="97"/>
      <c r="G297" s="93"/>
      <c r="H297" s="194">
        <f>I297+J297+K297+L297</f>
        <v>0</v>
      </c>
      <c r="I297" s="187">
        <v>0</v>
      </c>
      <c r="J297" s="187">
        <v>0</v>
      </c>
      <c r="K297" s="187">
        <v>0</v>
      </c>
      <c r="L297" s="187">
        <v>0</v>
      </c>
      <c r="M297" s="194">
        <v>0</v>
      </c>
      <c r="N297" s="194">
        <v>0</v>
      </c>
      <c r="O297" s="355"/>
      <c r="P297" s="356"/>
    </row>
    <row r="298" spans="1:16" x14ac:dyDescent="0.2">
      <c r="A298" s="355"/>
      <c r="B298" s="31" t="s">
        <v>158</v>
      </c>
      <c r="C298" s="94"/>
      <c r="D298" s="94"/>
      <c r="E298" s="94"/>
      <c r="F298" s="95"/>
      <c r="G298" s="94"/>
      <c r="H298" s="194">
        <f>I298+J298+K298+L298</f>
        <v>0</v>
      </c>
      <c r="I298" s="187">
        <v>0</v>
      </c>
      <c r="J298" s="187">
        <v>0</v>
      </c>
      <c r="K298" s="187">
        <v>0</v>
      </c>
      <c r="L298" s="187">
        <v>0</v>
      </c>
      <c r="M298" s="194">
        <v>0</v>
      </c>
      <c r="N298" s="194">
        <v>0</v>
      </c>
      <c r="O298" s="355"/>
      <c r="P298" s="356"/>
    </row>
    <row r="299" spans="1:16" x14ac:dyDescent="0.2">
      <c r="A299" s="355"/>
      <c r="B299" s="31" t="s">
        <v>161</v>
      </c>
      <c r="C299" s="240" t="s">
        <v>246</v>
      </c>
      <c r="D299" s="240" t="s">
        <v>246</v>
      </c>
      <c r="E299" s="240" t="s">
        <v>246</v>
      </c>
      <c r="F299" s="240" t="s">
        <v>246</v>
      </c>
      <c r="G299" s="240" t="s">
        <v>246</v>
      </c>
      <c r="H299" s="194">
        <f>I299+J299+K299+L299</f>
        <v>0</v>
      </c>
      <c r="I299" s="187">
        <v>0</v>
      </c>
      <c r="J299" s="187">
        <v>0</v>
      </c>
      <c r="K299" s="187">
        <v>0</v>
      </c>
      <c r="L299" s="187">
        <v>0</v>
      </c>
      <c r="M299" s="194">
        <v>0</v>
      </c>
      <c r="N299" s="194">
        <v>0</v>
      </c>
      <c r="O299" s="355"/>
      <c r="P299" s="356"/>
    </row>
    <row r="300" spans="1:16" ht="13.5" customHeight="1" x14ac:dyDescent="0.2">
      <c r="A300" s="355"/>
      <c r="B300" s="178" t="s">
        <v>162</v>
      </c>
      <c r="C300" s="240" t="s">
        <v>246</v>
      </c>
      <c r="D300" s="240" t="s">
        <v>246</v>
      </c>
      <c r="E300" s="240" t="s">
        <v>246</v>
      </c>
      <c r="F300" s="240" t="s">
        <v>246</v>
      </c>
      <c r="G300" s="240" t="s">
        <v>246</v>
      </c>
      <c r="H300" s="194">
        <f>I300+J300+K300+L300</f>
        <v>0</v>
      </c>
      <c r="I300" s="187">
        <v>0</v>
      </c>
      <c r="J300" s="187">
        <v>0</v>
      </c>
      <c r="K300" s="187">
        <v>0</v>
      </c>
      <c r="L300" s="187">
        <v>0</v>
      </c>
      <c r="M300" s="194">
        <v>0</v>
      </c>
      <c r="N300" s="194">
        <v>0</v>
      </c>
      <c r="O300" s="355"/>
      <c r="P300" s="356"/>
    </row>
    <row r="301" spans="1:16" x14ac:dyDescent="0.2">
      <c r="A301" s="355"/>
      <c r="B301" s="181" t="s">
        <v>442</v>
      </c>
      <c r="C301" s="181"/>
      <c r="D301" s="181"/>
      <c r="E301" s="181"/>
      <c r="F301" s="181"/>
      <c r="G301" s="181"/>
      <c r="H301" s="196">
        <f>SUM(I301:L301)</f>
        <v>0</v>
      </c>
      <c r="I301" s="183">
        <v>0</v>
      </c>
      <c r="J301" s="183">
        <v>0</v>
      </c>
      <c r="K301" s="183">
        <v>0</v>
      </c>
      <c r="L301" s="183">
        <v>0</v>
      </c>
      <c r="M301" s="196">
        <v>0</v>
      </c>
      <c r="N301" s="196">
        <v>0</v>
      </c>
      <c r="O301" s="355"/>
      <c r="P301" s="356"/>
    </row>
    <row r="302" spans="1:16" s="40" customFormat="1" x14ac:dyDescent="0.2">
      <c r="A302" s="355" t="s">
        <v>304</v>
      </c>
      <c r="B302" s="31" t="s">
        <v>204</v>
      </c>
      <c r="C302" s="94"/>
      <c r="D302" s="94"/>
      <c r="E302" s="94"/>
      <c r="F302" s="95"/>
      <c r="G302" s="94"/>
      <c r="H302" s="194">
        <v>1</v>
      </c>
      <c r="I302" s="187">
        <v>0</v>
      </c>
      <c r="J302" s="187">
        <v>0</v>
      </c>
      <c r="K302" s="187">
        <v>0</v>
      </c>
      <c r="L302" s="187">
        <v>1</v>
      </c>
      <c r="M302" s="194">
        <v>1</v>
      </c>
      <c r="N302" s="194">
        <v>1</v>
      </c>
      <c r="O302" s="373" t="s">
        <v>208</v>
      </c>
      <c r="P302" s="355" t="s">
        <v>255</v>
      </c>
    </row>
    <row r="303" spans="1:16" s="40" customFormat="1" x14ac:dyDescent="0.2">
      <c r="A303" s="355"/>
      <c r="B303" s="31" t="s">
        <v>156</v>
      </c>
      <c r="C303" s="94"/>
      <c r="D303" s="94"/>
      <c r="E303" s="94"/>
      <c r="F303" s="95"/>
      <c r="G303" s="94"/>
      <c r="H303" s="194">
        <v>0</v>
      </c>
      <c r="I303" s="187" t="s">
        <v>167</v>
      </c>
      <c r="J303" s="187" t="s">
        <v>167</v>
      </c>
      <c r="K303" s="187" t="s">
        <v>167</v>
      </c>
      <c r="L303" s="187" t="s">
        <v>167</v>
      </c>
      <c r="M303" s="194">
        <v>0</v>
      </c>
      <c r="N303" s="194">
        <v>0</v>
      </c>
      <c r="O303" s="374"/>
      <c r="P303" s="355"/>
    </row>
    <row r="304" spans="1:16" s="40" customFormat="1" ht="22.5" x14ac:dyDescent="0.2">
      <c r="A304" s="355"/>
      <c r="B304" s="238" t="s">
        <v>453</v>
      </c>
      <c r="C304" s="94"/>
      <c r="D304" s="94"/>
      <c r="E304" s="94"/>
      <c r="F304" s="95"/>
      <c r="G304" s="94"/>
      <c r="H304" s="194">
        <f>SUM(I304:L304)</f>
        <v>0</v>
      </c>
      <c r="I304" s="187">
        <f>SUM(I305:I309)</f>
        <v>0</v>
      </c>
      <c r="J304" s="187">
        <f t="shared" ref="J304:N304" si="78">SUM(J305:J309)</f>
        <v>0</v>
      </c>
      <c r="K304" s="187">
        <f t="shared" si="78"/>
        <v>0</v>
      </c>
      <c r="L304" s="187">
        <f t="shared" si="78"/>
        <v>0</v>
      </c>
      <c r="M304" s="194">
        <f t="shared" si="78"/>
        <v>0</v>
      </c>
      <c r="N304" s="194">
        <f t="shared" si="78"/>
        <v>0</v>
      </c>
      <c r="O304" s="374"/>
      <c r="P304" s="355"/>
    </row>
    <row r="305" spans="1:16" s="40" customFormat="1" x14ac:dyDescent="0.2">
      <c r="A305" s="355"/>
      <c r="B305" s="41" t="s">
        <v>159</v>
      </c>
      <c r="C305" s="97"/>
      <c r="D305" s="96"/>
      <c r="E305" s="97"/>
      <c r="F305" s="97"/>
      <c r="G305" s="97"/>
      <c r="H305" s="194">
        <f>I305+J305+K305+L305</f>
        <v>0</v>
      </c>
      <c r="I305" s="187">
        <f>I313+I321</f>
        <v>0</v>
      </c>
      <c r="J305" s="187">
        <f t="shared" ref="J305:N305" si="79">J313+J321</f>
        <v>0</v>
      </c>
      <c r="K305" s="187">
        <f t="shared" si="79"/>
        <v>0</v>
      </c>
      <c r="L305" s="187">
        <f t="shared" si="79"/>
        <v>0</v>
      </c>
      <c r="M305" s="194">
        <f t="shared" si="79"/>
        <v>0</v>
      </c>
      <c r="N305" s="194">
        <f t="shared" si="79"/>
        <v>0</v>
      </c>
      <c r="O305" s="374"/>
      <c r="P305" s="355"/>
    </row>
    <row r="306" spans="1:16" s="40" customFormat="1" x14ac:dyDescent="0.2">
      <c r="A306" s="355"/>
      <c r="B306" s="31" t="s">
        <v>158</v>
      </c>
      <c r="C306" s="94"/>
      <c r="D306" s="94"/>
      <c r="E306" s="94"/>
      <c r="F306" s="95"/>
      <c r="G306" s="94"/>
      <c r="H306" s="194">
        <f>I306+J306+K306+L306</f>
        <v>0</v>
      </c>
      <c r="I306" s="187">
        <f t="shared" ref="I306:N306" si="80">I314+I322</f>
        <v>0</v>
      </c>
      <c r="J306" s="187">
        <f t="shared" si="80"/>
        <v>0</v>
      </c>
      <c r="K306" s="187">
        <f t="shared" si="80"/>
        <v>0</v>
      </c>
      <c r="L306" s="187">
        <f t="shared" si="80"/>
        <v>0</v>
      </c>
      <c r="M306" s="194">
        <f t="shared" si="80"/>
        <v>0</v>
      </c>
      <c r="N306" s="194">
        <f t="shared" si="80"/>
        <v>0</v>
      </c>
      <c r="O306" s="374"/>
      <c r="P306" s="355"/>
    </row>
    <row r="307" spans="1:16" s="42" customFormat="1" x14ac:dyDescent="0.2">
      <c r="A307" s="380"/>
      <c r="B307" s="31" t="s">
        <v>161</v>
      </c>
      <c r="C307" s="240" t="s">
        <v>246</v>
      </c>
      <c r="D307" s="240" t="s">
        <v>246</v>
      </c>
      <c r="E307" s="240" t="s">
        <v>246</v>
      </c>
      <c r="F307" s="240" t="s">
        <v>246</v>
      </c>
      <c r="G307" s="240" t="s">
        <v>246</v>
      </c>
      <c r="H307" s="194">
        <f>I307+J307+K307+L307</f>
        <v>0</v>
      </c>
      <c r="I307" s="187">
        <f t="shared" ref="I307:N307" si="81">I315+I323</f>
        <v>0</v>
      </c>
      <c r="J307" s="187">
        <f t="shared" si="81"/>
        <v>0</v>
      </c>
      <c r="K307" s="187">
        <f t="shared" si="81"/>
        <v>0</v>
      </c>
      <c r="L307" s="187">
        <f t="shared" si="81"/>
        <v>0</v>
      </c>
      <c r="M307" s="194">
        <f t="shared" si="81"/>
        <v>0</v>
      </c>
      <c r="N307" s="194">
        <f t="shared" si="81"/>
        <v>0</v>
      </c>
      <c r="O307" s="374"/>
      <c r="P307" s="355"/>
    </row>
    <row r="308" spans="1:16" s="40" customFormat="1" ht="16.5" customHeight="1" x14ac:dyDescent="0.2">
      <c r="A308" s="355"/>
      <c r="B308" s="178" t="s">
        <v>162</v>
      </c>
      <c r="C308" s="240" t="s">
        <v>246</v>
      </c>
      <c r="D308" s="240" t="s">
        <v>246</v>
      </c>
      <c r="E308" s="240" t="s">
        <v>246</v>
      </c>
      <c r="F308" s="240" t="s">
        <v>246</v>
      </c>
      <c r="G308" s="240" t="s">
        <v>246</v>
      </c>
      <c r="H308" s="194">
        <f>I308+J308+K308+L308</f>
        <v>0</v>
      </c>
      <c r="I308" s="187">
        <f t="shared" ref="I308:N308" si="82">I316+I324</f>
        <v>0</v>
      </c>
      <c r="J308" s="187">
        <f t="shared" si="82"/>
        <v>0</v>
      </c>
      <c r="K308" s="187">
        <f t="shared" si="82"/>
        <v>0</v>
      </c>
      <c r="L308" s="187">
        <f t="shared" si="82"/>
        <v>0</v>
      </c>
      <c r="M308" s="194">
        <f t="shared" si="82"/>
        <v>0</v>
      </c>
      <c r="N308" s="194">
        <f t="shared" si="82"/>
        <v>0</v>
      </c>
      <c r="O308" s="374"/>
      <c r="P308" s="355"/>
    </row>
    <row r="309" spans="1:16" s="40" customFormat="1" ht="33" customHeight="1" x14ac:dyDescent="0.2">
      <c r="A309" s="355"/>
      <c r="B309" s="181" t="s">
        <v>442</v>
      </c>
      <c r="C309" s="181"/>
      <c r="D309" s="181"/>
      <c r="E309" s="181"/>
      <c r="F309" s="181"/>
      <c r="G309" s="181"/>
      <c r="H309" s="196">
        <f>SUM(I309:L309)</f>
        <v>0</v>
      </c>
      <c r="I309" s="187">
        <f t="shared" ref="I309:N309" si="83">I317+I325</f>
        <v>0</v>
      </c>
      <c r="J309" s="187">
        <f>J317+J325</f>
        <v>0</v>
      </c>
      <c r="K309" s="187">
        <f t="shared" si="83"/>
        <v>0</v>
      </c>
      <c r="L309" s="187">
        <f t="shared" si="83"/>
        <v>0</v>
      </c>
      <c r="M309" s="194">
        <f t="shared" si="83"/>
        <v>0</v>
      </c>
      <c r="N309" s="194">
        <f t="shared" si="83"/>
        <v>0</v>
      </c>
      <c r="O309" s="375"/>
      <c r="P309" s="355"/>
    </row>
    <row r="310" spans="1:16" s="40" customFormat="1" ht="12.75" customHeight="1" x14ac:dyDescent="0.2">
      <c r="A310" s="356" t="s">
        <v>256</v>
      </c>
      <c r="B310" s="178" t="s">
        <v>204</v>
      </c>
      <c r="C310" s="94"/>
      <c r="D310" s="94"/>
      <c r="E310" s="94"/>
      <c r="F310" s="95"/>
      <c r="G310" s="94"/>
      <c r="H310" s="194">
        <f>SUM(I310:L310)</f>
        <v>12</v>
      </c>
      <c r="I310" s="187">
        <v>0</v>
      </c>
      <c r="J310" s="187">
        <v>3</v>
      </c>
      <c r="K310" s="187">
        <v>3</v>
      </c>
      <c r="L310" s="187">
        <v>6</v>
      </c>
      <c r="M310" s="194">
        <v>0</v>
      </c>
      <c r="N310" s="194">
        <v>0</v>
      </c>
      <c r="O310" s="355" t="s">
        <v>208</v>
      </c>
      <c r="P310" s="381" t="s">
        <v>436</v>
      </c>
    </row>
    <row r="311" spans="1:16" s="40" customFormat="1" x14ac:dyDescent="0.2">
      <c r="A311" s="356"/>
      <c r="B311" s="178" t="s">
        <v>156</v>
      </c>
      <c r="C311" s="94"/>
      <c r="D311" s="94"/>
      <c r="E311" s="94"/>
      <c r="F311" s="95"/>
      <c r="G311" s="94"/>
      <c r="H311" s="194">
        <v>0</v>
      </c>
      <c r="I311" s="187" t="s">
        <v>167</v>
      </c>
      <c r="J311" s="187" t="s">
        <v>167</v>
      </c>
      <c r="K311" s="187" t="s">
        <v>167</v>
      </c>
      <c r="L311" s="187" t="s">
        <v>167</v>
      </c>
      <c r="M311" s="194">
        <v>0</v>
      </c>
      <c r="N311" s="194">
        <v>0</v>
      </c>
      <c r="O311" s="355"/>
      <c r="P311" s="381"/>
    </row>
    <row r="312" spans="1:16" s="40" customFormat="1" ht="22.5" x14ac:dyDescent="0.2">
      <c r="A312" s="356"/>
      <c r="B312" s="238" t="s">
        <v>453</v>
      </c>
      <c r="C312" s="94"/>
      <c r="D312" s="94"/>
      <c r="E312" s="94"/>
      <c r="F312" s="95"/>
      <c r="G312" s="94"/>
      <c r="H312" s="194">
        <f>SUM(H313:H317)</f>
        <v>0</v>
      </c>
      <c r="I312" s="187">
        <f t="shared" ref="I312:N312" si="84">SUM(I313:I317)</f>
        <v>0</v>
      </c>
      <c r="J312" s="187">
        <f t="shared" si="84"/>
        <v>0</v>
      </c>
      <c r="K312" s="187">
        <f t="shared" si="84"/>
        <v>0</v>
      </c>
      <c r="L312" s="187">
        <f t="shared" si="84"/>
        <v>0</v>
      </c>
      <c r="M312" s="194">
        <f t="shared" si="84"/>
        <v>0</v>
      </c>
      <c r="N312" s="194">
        <f t="shared" si="84"/>
        <v>0</v>
      </c>
      <c r="O312" s="355"/>
      <c r="P312" s="381"/>
    </row>
    <row r="313" spans="1:16" s="40" customFormat="1" x14ac:dyDescent="0.2">
      <c r="A313" s="356"/>
      <c r="B313" s="179" t="s">
        <v>159</v>
      </c>
      <c r="C313" s="97"/>
      <c r="D313" s="96"/>
      <c r="E313" s="97"/>
      <c r="F313" s="97"/>
      <c r="G313" s="97"/>
      <c r="H313" s="194">
        <f>I313+J313+K313+L313</f>
        <v>0</v>
      </c>
      <c r="I313" s="187">
        <v>0</v>
      </c>
      <c r="J313" s="187">
        <v>0</v>
      </c>
      <c r="K313" s="187">
        <v>0</v>
      </c>
      <c r="L313" s="187">
        <v>0</v>
      </c>
      <c r="M313" s="194">
        <v>0</v>
      </c>
      <c r="N313" s="194">
        <v>0</v>
      </c>
      <c r="O313" s="355"/>
      <c r="P313" s="381"/>
    </row>
    <row r="314" spans="1:16" s="40" customFormat="1" x14ac:dyDescent="0.2">
      <c r="A314" s="356"/>
      <c r="B314" s="178" t="s">
        <v>158</v>
      </c>
      <c r="C314" s="94"/>
      <c r="D314" s="94"/>
      <c r="E314" s="94"/>
      <c r="F314" s="95"/>
      <c r="G314" s="94"/>
      <c r="H314" s="194">
        <f>I314+J314+K314+L314</f>
        <v>0</v>
      </c>
      <c r="I314" s="187">
        <v>0</v>
      </c>
      <c r="J314" s="187">
        <v>0</v>
      </c>
      <c r="K314" s="187">
        <v>0</v>
      </c>
      <c r="L314" s="187">
        <v>0</v>
      </c>
      <c r="M314" s="194">
        <v>0</v>
      </c>
      <c r="N314" s="194">
        <v>0</v>
      </c>
      <c r="O314" s="355"/>
      <c r="P314" s="381"/>
    </row>
    <row r="315" spans="1:16" s="42" customFormat="1" ht="24" customHeight="1" x14ac:dyDescent="0.2">
      <c r="A315" s="380"/>
      <c r="B315" s="178" t="s">
        <v>161</v>
      </c>
      <c r="C315" s="240" t="s">
        <v>246</v>
      </c>
      <c r="D315" s="240" t="s">
        <v>246</v>
      </c>
      <c r="E315" s="240" t="s">
        <v>246</v>
      </c>
      <c r="F315" s="240" t="s">
        <v>246</v>
      </c>
      <c r="G315" s="240" t="s">
        <v>246</v>
      </c>
      <c r="H315" s="194">
        <f>I315+J315+K315+L315</f>
        <v>0</v>
      </c>
      <c r="I315" s="187">
        <v>0</v>
      </c>
      <c r="J315" s="187">
        <v>0</v>
      </c>
      <c r="K315" s="187">
        <v>0</v>
      </c>
      <c r="L315" s="187">
        <v>0</v>
      </c>
      <c r="M315" s="194">
        <v>0</v>
      </c>
      <c r="N315" s="194">
        <v>0</v>
      </c>
      <c r="O315" s="355"/>
      <c r="P315" s="381"/>
    </row>
    <row r="316" spans="1:16" s="40" customFormat="1" ht="22.5" x14ac:dyDescent="0.2">
      <c r="A316" s="356"/>
      <c r="B316" s="178" t="s">
        <v>162</v>
      </c>
      <c r="C316" s="240" t="s">
        <v>246</v>
      </c>
      <c r="D316" s="240" t="s">
        <v>246</v>
      </c>
      <c r="E316" s="240" t="s">
        <v>246</v>
      </c>
      <c r="F316" s="240" t="s">
        <v>246</v>
      </c>
      <c r="G316" s="240" t="s">
        <v>246</v>
      </c>
      <c r="H316" s="194">
        <f>I316+J316+K316+L316</f>
        <v>0</v>
      </c>
      <c r="I316" s="187">
        <v>0</v>
      </c>
      <c r="J316" s="187">
        <v>0</v>
      </c>
      <c r="K316" s="187">
        <v>0</v>
      </c>
      <c r="L316" s="187">
        <v>0</v>
      </c>
      <c r="M316" s="194">
        <v>0</v>
      </c>
      <c r="N316" s="194">
        <v>0</v>
      </c>
      <c r="O316" s="355"/>
      <c r="P316" s="381"/>
    </row>
    <row r="317" spans="1:16" s="40" customFormat="1" ht="105.75" customHeight="1" x14ac:dyDescent="0.2">
      <c r="A317" s="356"/>
      <c r="B317" s="181" t="s">
        <v>442</v>
      </c>
      <c r="C317" s="181"/>
      <c r="D317" s="181"/>
      <c r="E317" s="181"/>
      <c r="F317" s="181"/>
      <c r="G317" s="181"/>
      <c r="H317" s="196">
        <f>SUM(I317:L317)</f>
        <v>0</v>
      </c>
      <c r="I317" s="183">
        <v>0</v>
      </c>
      <c r="J317" s="183">
        <v>0</v>
      </c>
      <c r="K317" s="183">
        <v>0</v>
      </c>
      <c r="L317" s="183">
        <v>0</v>
      </c>
      <c r="M317" s="196">
        <v>0</v>
      </c>
      <c r="N317" s="196">
        <v>0</v>
      </c>
      <c r="O317" s="355"/>
      <c r="P317" s="381"/>
    </row>
    <row r="318" spans="1:16" ht="29.25" customHeight="1" x14ac:dyDescent="0.2">
      <c r="A318" s="355" t="s">
        <v>257</v>
      </c>
      <c r="B318" s="31" t="s">
        <v>204</v>
      </c>
      <c r="C318" s="94"/>
      <c r="D318" s="94"/>
      <c r="E318" s="94"/>
      <c r="F318" s="95"/>
      <c r="G318" s="94"/>
      <c r="H318" s="194">
        <v>1</v>
      </c>
      <c r="I318" s="187">
        <v>0</v>
      </c>
      <c r="J318" s="187">
        <v>0</v>
      </c>
      <c r="K318" s="187">
        <v>0</v>
      </c>
      <c r="L318" s="187">
        <v>1</v>
      </c>
      <c r="M318" s="194">
        <v>1</v>
      </c>
      <c r="N318" s="194">
        <v>1</v>
      </c>
      <c r="O318" s="355" t="s">
        <v>208</v>
      </c>
      <c r="P318" s="355" t="s">
        <v>258</v>
      </c>
    </row>
    <row r="319" spans="1:16" ht="27" customHeight="1" x14ac:dyDescent="0.2">
      <c r="A319" s="355"/>
      <c r="B319" s="31" t="s">
        <v>156</v>
      </c>
      <c r="C319" s="94"/>
      <c r="D319" s="94"/>
      <c r="E319" s="94"/>
      <c r="F319" s="95"/>
      <c r="G319" s="94"/>
      <c r="H319" s="194">
        <v>0</v>
      </c>
      <c r="I319" s="187" t="s">
        <v>167</v>
      </c>
      <c r="J319" s="187" t="s">
        <v>167</v>
      </c>
      <c r="K319" s="187" t="s">
        <v>167</v>
      </c>
      <c r="L319" s="187" t="s">
        <v>167</v>
      </c>
      <c r="M319" s="194">
        <v>0</v>
      </c>
      <c r="N319" s="194">
        <v>0</v>
      </c>
      <c r="O319" s="355"/>
      <c r="P319" s="355"/>
    </row>
    <row r="320" spans="1:16" ht="27.75" customHeight="1" x14ac:dyDescent="0.2">
      <c r="A320" s="355"/>
      <c r="B320" s="238" t="s">
        <v>453</v>
      </c>
      <c r="C320" s="94"/>
      <c r="D320" s="94"/>
      <c r="E320" s="94"/>
      <c r="F320" s="95"/>
      <c r="G320" s="94"/>
      <c r="H320" s="194">
        <f>SUM(I320:L320)</f>
        <v>0</v>
      </c>
      <c r="I320" s="187">
        <f>SUM(I321:I325)</f>
        <v>0</v>
      </c>
      <c r="J320" s="187">
        <f t="shared" ref="J320:N320" si="85">SUM(J321:J325)</f>
        <v>0</v>
      </c>
      <c r="K320" s="187">
        <f t="shared" si="85"/>
        <v>0</v>
      </c>
      <c r="L320" s="187">
        <f t="shared" si="85"/>
        <v>0</v>
      </c>
      <c r="M320" s="194">
        <f t="shared" si="85"/>
        <v>0</v>
      </c>
      <c r="N320" s="194">
        <f t="shared" si="85"/>
        <v>0</v>
      </c>
      <c r="O320" s="355"/>
      <c r="P320" s="355"/>
    </row>
    <row r="321" spans="1:16" ht="27.75" customHeight="1" x14ac:dyDescent="0.2">
      <c r="A321" s="355"/>
      <c r="B321" s="41" t="s">
        <v>159</v>
      </c>
      <c r="C321" s="98"/>
      <c r="D321" s="100"/>
      <c r="E321" s="98"/>
      <c r="F321" s="98"/>
      <c r="G321" s="98"/>
      <c r="H321" s="194">
        <f>I321+J321+K321+L321</f>
        <v>0</v>
      </c>
      <c r="I321" s="187">
        <v>0</v>
      </c>
      <c r="J321" s="187">
        <v>0</v>
      </c>
      <c r="K321" s="187">
        <v>0</v>
      </c>
      <c r="L321" s="187">
        <v>0</v>
      </c>
      <c r="M321" s="194">
        <v>0</v>
      </c>
      <c r="N321" s="194">
        <v>0</v>
      </c>
      <c r="O321" s="355"/>
      <c r="P321" s="355"/>
    </row>
    <row r="322" spans="1:16" ht="27" customHeight="1" x14ac:dyDescent="0.2">
      <c r="A322" s="355"/>
      <c r="B322" s="31" t="s">
        <v>158</v>
      </c>
      <c r="C322" s="94"/>
      <c r="D322" s="94"/>
      <c r="E322" s="94"/>
      <c r="F322" s="95"/>
      <c r="G322" s="94"/>
      <c r="H322" s="194">
        <f>I322+J322+K322+L322</f>
        <v>0</v>
      </c>
      <c r="I322" s="187">
        <v>0</v>
      </c>
      <c r="J322" s="187">
        <v>0</v>
      </c>
      <c r="K322" s="187">
        <v>0</v>
      </c>
      <c r="L322" s="187">
        <v>0</v>
      </c>
      <c r="M322" s="194">
        <v>0</v>
      </c>
      <c r="N322" s="194">
        <v>0</v>
      </c>
      <c r="O322" s="355"/>
      <c r="P322" s="355"/>
    </row>
    <row r="323" spans="1:16" s="43" customFormat="1" ht="36.75" customHeight="1" x14ac:dyDescent="0.2">
      <c r="A323" s="380"/>
      <c r="B323" s="31" t="s">
        <v>161</v>
      </c>
      <c r="C323" s="240" t="s">
        <v>246</v>
      </c>
      <c r="D323" s="240" t="s">
        <v>246</v>
      </c>
      <c r="E323" s="240" t="s">
        <v>246</v>
      </c>
      <c r="F323" s="240" t="s">
        <v>246</v>
      </c>
      <c r="G323" s="240" t="s">
        <v>246</v>
      </c>
      <c r="H323" s="194">
        <f>I323+J323+K323+L323</f>
        <v>0</v>
      </c>
      <c r="I323" s="187">
        <v>0</v>
      </c>
      <c r="J323" s="187">
        <v>0</v>
      </c>
      <c r="K323" s="187">
        <v>0</v>
      </c>
      <c r="L323" s="187">
        <v>0</v>
      </c>
      <c r="M323" s="194">
        <v>0</v>
      </c>
      <c r="N323" s="194">
        <v>0</v>
      </c>
      <c r="O323" s="355"/>
      <c r="P323" s="355"/>
    </row>
    <row r="324" spans="1:16" ht="30" customHeight="1" x14ac:dyDescent="0.2">
      <c r="A324" s="355"/>
      <c r="B324" s="31" t="s">
        <v>162</v>
      </c>
      <c r="C324" s="240" t="s">
        <v>246</v>
      </c>
      <c r="D324" s="240" t="s">
        <v>246</v>
      </c>
      <c r="E324" s="240" t="s">
        <v>246</v>
      </c>
      <c r="F324" s="240" t="s">
        <v>246</v>
      </c>
      <c r="G324" s="240" t="s">
        <v>246</v>
      </c>
      <c r="H324" s="194">
        <f>I324+J324+K324+L324</f>
        <v>0</v>
      </c>
      <c r="I324" s="187">
        <v>0</v>
      </c>
      <c r="J324" s="187">
        <v>0</v>
      </c>
      <c r="K324" s="187">
        <v>0</v>
      </c>
      <c r="L324" s="187">
        <v>0</v>
      </c>
      <c r="M324" s="194">
        <v>0</v>
      </c>
      <c r="N324" s="194">
        <v>0</v>
      </c>
      <c r="O324" s="355"/>
      <c r="P324" s="355"/>
    </row>
    <row r="325" spans="1:16" ht="96.75" customHeight="1" x14ac:dyDescent="0.2">
      <c r="A325" s="355"/>
      <c r="B325" s="181" t="s">
        <v>442</v>
      </c>
      <c r="C325" s="181"/>
      <c r="D325" s="181"/>
      <c r="E325" s="181"/>
      <c r="F325" s="181"/>
      <c r="G325" s="181"/>
      <c r="H325" s="196">
        <f>SUM(I325:L325)</f>
        <v>0</v>
      </c>
      <c r="I325" s="183">
        <v>0</v>
      </c>
      <c r="J325" s="183">
        <v>0</v>
      </c>
      <c r="K325" s="183">
        <v>0</v>
      </c>
      <c r="L325" s="183">
        <v>0</v>
      </c>
      <c r="M325" s="196">
        <v>0</v>
      </c>
      <c r="N325" s="196">
        <v>0</v>
      </c>
      <c r="O325" s="355"/>
      <c r="P325" s="355"/>
    </row>
    <row r="326" spans="1:16" ht="22.5" x14ac:dyDescent="0.2">
      <c r="A326" s="355" t="s">
        <v>259</v>
      </c>
      <c r="B326" s="31" t="s">
        <v>454</v>
      </c>
      <c r="C326" s="94"/>
      <c r="D326" s="94"/>
      <c r="E326" s="94"/>
      <c r="F326" s="95"/>
      <c r="G326" s="94"/>
      <c r="H326" s="194">
        <f>SUM(I326:L326)</f>
        <v>0</v>
      </c>
      <c r="I326" s="187">
        <f>SUM(I327:I331)</f>
        <v>0</v>
      </c>
      <c r="J326" s="187">
        <f t="shared" ref="J326:N326" si="86">SUM(J327:J331)</f>
        <v>0</v>
      </c>
      <c r="K326" s="187">
        <f t="shared" si="86"/>
        <v>0</v>
      </c>
      <c r="L326" s="187">
        <f t="shared" si="86"/>
        <v>0</v>
      </c>
      <c r="M326" s="194">
        <f t="shared" si="86"/>
        <v>0</v>
      </c>
      <c r="N326" s="194">
        <f t="shared" si="86"/>
        <v>0</v>
      </c>
      <c r="O326" s="355"/>
      <c r="P326" s="355"/>
    </row>
    <row r="327" spans="1:16" x14ac:dyDescent="0.2">
      <c r="A327" s="355"/>
      <c r="B327" s="31" t="s">
        <v>159</v>
      </c>
      <c r="C327" s="94"/>
      <c r="D327" s="94"/>
      <c r="E327" s="94"/>
      <c r="F327" s="95"/>
      <c r="G327" s="94"/>
      <c r="H327" s="194">
        <f>I327+J327+K327+L327</f>
        <v>0</v>
      </c>
      <c r="I327" s="187">
        <f>I281</f>
        <v>0</v>
      </c>
      <c r="J327" s="187">
        <f t="shared" ref="J327:N327" si="87">J281</f>
        <v>0</v>
      </c>
      <c r="K327" s="187">
        <f t="shared" si="87"/>
        <v>0</v>
      </c>
      <c r="L327" s="187">
        <f t="shared" si="87"/>
        <v>0</v>
      </c>
      <c r="M327" s="194">
        <f t="shared" si="87"/>
        <v>0</v>
      </c>
      <c r="N327" s="194">
        <f t="shared" si="87"/>
        <v>0</v>
      </c>
      <c r="O327" s="355"/>
      <c r="P327" s="355"/>
    </row>
    <row r="328" spans="1:16" x14ac:dyDescent="0.2">
      <c r="A328" s="355"/>
      <c r="B328" s="31" t="s">
        <v>158</v>
      </c>
      <c r="C328" s="94"/>
      <c r="D328" s="94"/>
      <c r="E328" s="94"/>
      <c r="F328" s="95"/>
      <c r="G328" s="94"/>
      <c r="H328" s="194">
        <f>I328+J328+K328+L328</f>
        <v>0</v>
      </c>
      <c r="I328" s="187">
        <f t="shared" ref="I328:N330" si="88">I282</f>
        <v>0</v>
      </c>
      <c r="J328" s="187">
        <f t="shared" si="88"/>
        <v>0</v>
      </c>
      <c r="K328" s="187">
        <f t="shared" si="88"/>
        <v>0</v>
      </c>
      <c r="L328" s="187">
        <f t="shared" si="88"/>
        <v>0</v>
      </c>
      <c r="M328" s="194">
        <f t="shared" si="88"/>
        <v>0</v>
      </c>
      <c r="N328" s="194">
        <f t="shared" si="88"/>
        <v>0</v>
      </c>
      <c r="O328" s="355"/>
      <c r="P328" s="355"/>
    </row>
    <row r="329" spans="1:16" x14ac:dyDescent="0.2">
      <c r="A329" s="355"/>
      <c r="B329" s="31" t="s">
        <v>161</v>
      </c>
      <c r="C329" s="94"/>
      <c r="D329" s="94"/>
      <c r="E329" s="94"/>
      <c r="F329" s="95"/>
      <c r="G329" s="94"/>
      <c r="H329" s="194">
        <f>I329+J329+K329+L329</f>
        <v>0</v>
      </c>
      <c r="I329" s="187">
        <f t="shared" si="88"/>
        <v>0</v>
      </c>
      <c r="J329" s="187">
        <f t="shared" si="88"/>
        <v>0</v>
      </c>
      <c r="K329" s="187">
        <f t="shared" si="88"/>
        <v>0</v>
      </c>
      <c r="L329" s="187">
        <f t="shared" si="88"/>
        <v>0</v>
      </c>
      <c r="M329" s="194">
        <f t="shared" si="88"/>
        <v>0</v>
      </c>
      <c r="N329" s="194">
        <f t="shared" si="88"/>
        <v>0</v>
      </c>
      <c r="O329" s="355"/>
      <c r="P329" s="355"/>
    </row>
    <row r="330" spans="1:16" ht="22.5" x14ac:dyDescent="0.2">
      <c r="A330" s="355"/>
      <c r="B330" s="31" t="s">
        <v>162</v>
      </c>
      <c r="C330" s="94"/>
      <c r="D330" s="94"/>
      <c r="E330" s="94"/>
      <c r="F330" s="95"/>
      <c r="G330" s="94"/>
      <c r="H330" s="194">
        <f>I330+J330+K330+L330</f>
        <v>0</v>
      </c>
      <c r="I330" s="187">
        <f t="shared" si="88"/>
        <v>0</v>
      </c>
      <c r="J330" s="187">
        <f t="shared" si="88"/>
        <v>0</v>
      </c>
      <c r="K330" s="187">
        <f t="shared" si="88"/>
        <v>0</v>
      </c>
      <c r="L330" s="187">
        <f t="shared" si="88"/>
        <v>0</v>
      </c>
      <c r="M330" s="194">
        <f t="shared" si="88"/>
        <v>0</v>
      </c>
      <c r="N330" s="194">
        <f t="shared" si="88"/>
        <v>0</v>
      </c>
      <c r="O330" s="355"/>
      <c r="P330" s="355"/>
    </row>
    <row r="331" spans="1:16" x14ac:dyDescent="0.2">
      <c r="A331" s="355"/>
      <c r="B331" s="18" t="s">
        <v>442</v>
      </c>
      <c r="F331" s="18"/>
      <c r="H331" s="197"/>
      <c r="I331" s="191"/>
      <c r="J331" s="191"/>
      <c r="K331" s="191"/>
      <c r="L331" s="191"/>
      <c r="M331" s="197"/>
      <c r="N331" s="197"/>
      <c r="O331" s="355"/>
      <c r="P331" s="355"/>
    </row>
    <row r="332" spans="1:16" collapsed="1" x14ac:dyDescent="0.2">
      <c r="A332" s="357" t="s">
        <v>51</v>
      </c>
      <c r="B332" s="357"/>
      <c r="C332" s="357"/>
      <c r="D332" s="357"/>
      <c r="E332" s="357"/>
      <c r="F332" s="357"/>
      <c r="G332" s="357"/>
      <c r="H332" s="357"/>
      <c r="I332" s="357"/>
      <c r="J332" s="357"/>
      <c r="K332" s="357"/>
      <c r="L332" s="357"/>
      <c r="M332" s="357"/>
      <c r="N332" s="357"/>
      <c r="O332" s="357"/>
      <c r="P332" s="357"/>
    </row>
    <row r="333" spans="1:16" ht="11.25" customHeight="1" x14ac:dyDescent="0.2">
      <c r="A333" s="382" t="s">
        <v>260</v>
      </c>
      <c r="B333" s="31" t="s">
        <v>109</v>
      </c>
      <c r="C333" s="94"/>
      <c r="D333" s="94"/>
      <c r="E333" s="94"/>
      <c r="F333" s="95"/>
      <c r="G333" s="94"/>
      <c r="H333" s="194" t="s">
        <v>22</v>
      </c>
      <c r="I333" s="187" t="s">
        <v>22</v>
      </c>
      <c r="J333" s="187" t="s">
        <v>22</v>
      </c>
      <c r="K333" s="187" t="s">
        <v>22</v>
      </c>
      <c r="L333" s="187" t="s">
        <v>22</v>
      </c>
      <c r="M333" s="194" t="s">
        <v>22</v>
      </c>
      <c r="N333" s="194" t="s">
        <v>22</v>
      </c>
      <c r="O333" s="361" t="s">
        <v>261</v>
      </c>
      <c r="P333" s="361" t="s">
        <v>262</v>
      </c>
    </row>
    <row r="334" spans="1:16" x14ac:dyDescent="0.2">
      <c r="A334" s="383"/>
      <c r="B334" s="31" t="s">
        <v>156</v>
      </c>
      <c r="C334" s="94"/>
      <c r="D334" s="94"/>
      <c r="E334" s="94"/>
      <c r="F334" s="95"/>
      <c r="G334" s="94"/>
      <c r="H334" s="194" t="s">
        <v>22</v>
      </c>
      <c r="I334" s="187" t="s">
        <v>167</v>
      </c>
      <c r="J334" s="187" t="s">
        <v>167</v>
      </c>
      <c r="K334" s="187" t="s">
        <v>167</v>
      </c>
      <c r="L334" s="187" t="s">
        <v>167</v>
      </c>
      <c r="M334" s="194" t="s">
        <v>22</v>
      </c>
      <c r="N334" s="194" t="s">
        <v>22</v>
      </c>
      <c r="O334" s="362"/>
      <c r="P334" s="362"/>
    </row>
    <row r="335" spans="1:16" ht="22.5" x14ac:dyDescent="0.2">
      <c r="A335" s="383"/>
      <c r="B335" s="238" t="s">
        <v>453</v>
      </c>
      <c r="C335" s="94"/>
      <c r="D335" s="94"/>
      <c r="E335" s="94"/>
      <c r="F335" s="95"/>
      <c r="G335" s="94"/>
      <c r="H335" s="194">
        <f>I335+J335+K335+L335</f>
        <v>37726.300000000003</v>
      </c>
      <c r="I335" s="187">
        <f>I339+I336+I337+I338+I340+I341+I342</f>
        <v>1800</v>
      </c>
      <c r="J335" s="187">
        <f t="shared" ref="J335:N335" si="89">J339+J336+J337+J338+J340+J341+J342</f>
        <v>700</v>
      </c>
      <c r="K335" s="187">
        <f t="shared" si="89"/>
        <v>0</v>
      </c>
      <c r="L335" s="187">
        <f t="shared" si="89"/>
        <v>35226.300000000003</v>
      </c>
      <c r="M335" s="194">
        <f t="shared" si="89"/>
        <v>3200</v>
      </c>
      <c r="N335" s="194">
        <f t="shared" si="89"/>
        <v>3200</v>
      </c>
      <c r="O335" s="362"/>
      <c r="P335" s="362"/>
    </row>
    <row r="336" spans="1:16" x14ac:dyDescent="0.2">
      <c r="A336" s="383"/>
      <c r="B336" s="31" t="s">
        <v>159</v>
      </c>
      <c r="C336" s="28">
        <v>123</v>
      </c>
      <c r="D336" s="100" t="s">
        <v>160</v>
      </c>
      <c r="E336" s="98">
        <v>12</v>
      </c>
      <c r="F336" s="98" t="s">
        <v>377</v>
      </c>
      <c r="G336" s="28">
        <v>242</v>
      </c>
      <c r="H336" s="194">
        <f>I336+J336+K336+L336</f>
        <v>200</v>
      </c>
      <c r="I336" s="187">
        <f t="shared" ref="I336:N336" si="90">I378+I386</f>
        <v>100</v>
      </c>
      <c r="J336" s="187">
        <f t="shared" si="90"/>
        <v>100</v>
      </c>
      <c r="K336" s="187">
        <f t="shared" si="90"/>
        <v>0</v>
      </c>
      <c r="L336" s="187">
        <f t="shared" si="90"/>
        <v>0</v>
      </c>
      <c r="M336" s="194">
        <f t="shared" si="90"/>
        <v>200</v>
      </c>
      <c r="N336" s="194">
        <f t="shared" si="90"/>
        <v>200</v>
      </c>
      <c r="O336" s="362"/>
      <c r="P336" s="362"/>
    </row>
    <row r="337" spans="1:16" x14ac:dyDescent="0.2">
      <c r="A337" s="383"/>
      <c r="B337" s="31" t="s">
        <v>159</v>
      </c>
      <c r="C337" s="28">
        <v>123</v>
      </c>
      <c r="D337" s="100" t="s">
        <v>160</v>
      </c>
      <c r="E337" s="98">
        <v>12</v>
      </c>
      <c r="F337" s="98" t="s">
        <v>377</v>
      </c>
      <c r="G337" s="28">
        <v>244</v>
      </c>
      <c r="H337" s="194">
        <f>I337+J337+K337+L337</f>
        <v>3000</v>
      </c>
      <c r="I337" s="187">
        <f t="shared" ref="I337:N337" si="91">I346</f>
        <v>1700</v>
      </c>
      <c r="J337" s="187">
        <f t="shared" si="91"/>
        <v>600</v>
      </c>
      <c r="K337" s="187">
        <f t="shared" si="91"/>
        <v>0</v>
      </c>
      <c r="L337" s="187">
        <f t="shared" si="91"/>
        <v>700</v>
      </c>
      <c r="M337" s="194">
        <f t="shared" si="91"/>
        <v>3000</v>
      </c>
      <c r="N337" s="194">
        <f t="shared" si="91"/>
        <v>3000</v>
      </c>
      <c r="O337" s="362"/>
      <c r="P337" s="362"/>
    </row>
    <row r="338" spans="1:16" x14ac:dyDescent="0.2">
      <c r="A338" s="383"/>
      <c r="B338" s="31" t="s">
        <v>159</v>
      </c>
      <c r="C338" s="93">
        <v>210</v>
      </c>
      <c r="D338" s="96" t="s">
        <v>263</v>
      </c>
      <c r="E338" s="96" t="s">
        <v>264</v>
      </c>
      <c r="F338" s="97" t="s">
        <v>265</v>
      </c>
      <c r="G338" s="93">
        <v>522</v>
      </c>
      <c r="H338" s="194">
        <f>I338+J338+K338+L338</f>
        <v>32800</v>
      </c>
      <c r="I338" s="187">
        <f t="shared" ref="I338:N338" si="92">I354</f>
        <v>0</v>
      </c>
      <c r="J338" s="187">
        <f t="shared" si="92"/>
        <v>0</v>
      </c>
      <c r="K338" s="187">
        <f t="shared" si="92"/>
        <v>0</v>
      </c>
      <c r="L338" s="187">
        <f t="shared" si="92"/>
        <v>32800</v>
      </c>
      <c r="M338" s="194">
        <f t="shared" si="92"/>
        <v>0</v>
      </c>
      <c r="N338" s="194">
        <f t="shared" si="92"/>
        <v>0</v>
      </c>
      <c r="O338" s="362"/>
      <c r="P338" s="362"/>
    </row>
    <row r="339" spans="1:16" x14ac:dyDescent="0.2">
      <c r="A339" s="383"/>
      <c r="B339" s="31" t="s">
        <v>158</v>
      </c>
      <c r="C339" s="94"/>
      <c r="D339" s="94"/>
      <c r="E339" s="94"/>
      <c r="F339" s="95"/>
      <c r="G339" s="94"/>
      <c r="H339" s="194">
        <f t="shared" ref="H339" si="93">I339+J339+K339+L339</f>
        <v>0</v>
      </c>
      <c r="I339" s="187">
        <v>0</v>
      </c>
      <c r="J339" s="187">
        <v>0</v>
      </c>
      <c r="K339" s="187">
        <v>0</v>
      </c>
      <c r="L339" s="187">
        <v>0</v>
      </c>
      <c r="M339" s="194">
        <v>0</v>
      </c>
      <c r="N339" s="194">
        <v>0</v>
      </c>
      <c r="O339" s="362"/>
      <c r="P339" s="362"/>
    </row>
    <row r="340" spans="1:16" x14ac:dyDescent="0.2">
      <c r="A340" s="383"/>
      <c r="B340" s="31" t="s">
        <v>161</v>
      </c>
      <c r="C340" s="240" t="s">
        <v>246</v>
      </c>
      <c r="D340" s="240" t="s">
        <v>246</v>
      </c>
      <c r="E340" s="240" t="s">
        <v>246</v>
      </c>
      <c r="F340" s="240" t="s">
        <v>246</v>
      </c>
      <c r="G340" s="240" t="s">
        <v>246</v>
      </c>
      <c r="H340" s="194">
        <f>I340+J340+K340+L340</f>
        <v>1726.3</v>
      </c>
      <c r="I340" s="187">
        <f>I348+I356+I380+I388</f>
        <v>0</v>
      </c>
      <c r="J340" s="187">
        <f>J348+J356+J380+J388</f>
        <v>0</v>
      </c>
      <c r="K340" s="187">
        <f>K348+K356+K380+K388</f>
        <v>0</v>
      </c>
      <c r="L340" s="187">
        <f>L348+L356+L380+L388</f>
        <v>1726.3</v>
      </c>
      <c r="M340" s="194">
        <f>M356</f>
        <v>0</v>
      </c>
      <c r="N340" s="194">
        <f>N356</f>
        <v>0</v>
      </c>
      <c r="O340" s="362"/>
      <c r="P340" s="362"/>
    </row>
    <row r="341" spans="1:16" ht="13.5" customHeight="1" x14ac:dyDescent="0.2">
      <c r="A341" s="383"/>
      <c r="B341" s="31" t="s">
        <v>162</v>
      </c>
      <c r="C341" s="240" t="s">
        <v>246</v>
      </c>
      <c r="D341" s="240" t="s">
        <v>246</v>
      </c>
      <c r="E341" s="240" t="s">
        <v>246</v>
      </c>
      <c r="F341" s="240" t="s">
        <v>246</v>
      </c>
      <c r="G341" s="240" t="s">
        <v>246</v>
      </c>
      <c r="H341" s="194">
        <f>I341+J341+K341+L341</f>
        <v>0</v>
      </c>
      <c r="I341" s="187">
        <f>I349+I357+I381+I389</f>
        <v>0</v>
      </c>
      <c r="J341" s="187">
        <f t="shared" ref="J341:N341" si="94">J349+J357+J381+J389</f>
        <v>0</v>
      </c>
      <c r="K341" s="187">
        <f t="shared" si="94"/>
        <v>0</v>
      </c>
      <c r="L341" s="187">
        <f t="shared" si="94"/>
        <v>0</v>
      </c>
      <c r="M341" s="194">
        <f t="shared" si="94"/>
        <v>0</v>
      </c>
      <c r="N341" s="194">
        <f t="shared" si="94"/>
        <v>0</v>
      </c>
      <c r="O341" s="362"/>
      <c r="P341" s="362"/>
    </row>
    <row r="342" spans="1:16" x14ac:dyDescent="0.2">
      <c r="A342" s="383"/>
      <c r="B342" s="181" t="s">
        <v>442</v>
      </c>
      <c r="C342" s="181"/>
      <c r="D342" s="181"/>
      <c r="E342" s="181"/>
      <c r="F342" s="181"/>
      <c r="G342" s="181"/>
      <c r="H342" s="196">
        <f>SUM(I342:L342)</f>
        <v>0</v>
      </c>
      <c r="I342" s="187">
        <f>I350+I358+I382+I390</f>
        <v>0</v>
      </c>
      <c r="J342" s="187">
        <f>J350+J358+J382+J390</f>
        <v>0</v>
      </c>
      <c r="K342" s="187">
        <f t="shared" ref="K342:N342" si="95">K350+K358+K382+K390</f>
        <v>0</v>
      </c>
      <c r="L342" s="187">
        <f t="shared" si="95"/>
        <v>0</v>
      </c>
      <c r="M342" s="194">
        <f t="shared" si="95"/>
        <v>0</v>
      </c>
      <c r="N342" s="194">
        <f t="shared" si="95"/>
        <v>0</v>
      </c>
      <c r="O342" s="362"/>
      <c r="P342" s="362"/>
    </row>
    <row r="343" spans="1:16" ht="51.75" customHeight="1" x14ac:dyDescent="0.2">
      <c r="A343" s="355" t="s">
        <v>266</v>
      </c>
      <c r="B343" s="31" t="s">
        <v>267</v>
      </c>
      <c r="C343" s="94"/>
      <c r="D343" s="94"/>
      <c r="E343" s="94"/>
      <c r="F343" s="95"/>
      <c r="G343" s="94"/>
      <c r="H343" s="194" t="s">
        <v>440</v>
      </c>
      <c r="I343" s="187">
        <v>0</v>
      </c>
      <c r="J343" s="187">
        <v>0</v>
      </c>
      <c r="K343" s="187">
        <v>0</v>
      </c>
      <c r="L343" s="187">
        <v>0</v>
      </c>
      <c r="M343" s="194">
        <v>7</v>
      </c>
      <c r="N343" s="194">
        <v>8</v>
      </c>
      <c r="O343" s="355" t="s">
        <v>170</v>
      </c>
      <c r="P343" s="355" t="s">
        <v>451</v>
      </c>
    </row>
    <row r="344" spans="1:16" ht="22.5" x14ac:dyDescent="0.2">
      <c r="A344" s="355"/>
      <c r="B344" s="31" t="s">
        <v>156</v>
      </c>
      <c r="C344" s="94"/>
      <c r="D344" s="94"/>
      <c r="E344" s="94"/>
      <c r="F344" s="95"/>
      <c r="G344" s="94"/>
      <c r="H344" s="194" t="s">
        <v>268</v>
      </c>
      <c r="I344" s="187" t="s">
        <v>167</v>
      </c>
      <c r="J344" s="187" t="s">
        <v>167</v>
      </c>
      <c r="K344" s="187" t="s">
        <v>167</v>
      </c>
      <c r="L344" s="187" t="s">
        <v>167</v>
      </c>
      <c r="M344" s="194" t="s">
        <v>268</v>
      </c>
      <c r="N344" s="194" t="s">
        <v>268</v>
      </c>
      <c r="O344" s="355"/>
      <c r="P344" s="355"/>
    </row>
    <row r="345" spans="1:16" ht="22.5" x14ac:dyDescent="0.2">
      <c r="A345" s="355"/>
      <c r="B345" s="238" t="s">
        <v>453</v>
      </c>
      <c r="C345" s="94"/>
      <c r="D345" s="94"/>
      <c r="E345" s="94"/>
      <c r="F345" s="95"/>
      <c r="G345" s="94"/>
      <c r="H345" s="194">
        <f>I345+J345+K345+L345</f>
        <v>3000</v>
      </c>
      <c r="I345" s="187">
        <f t="shared" ref="I345:N345" si="96">I347+I346+I348+I349</f>
        <v>1700</v>
      </c>
      <c r="J345" s="187">
        <f t="shared" si="96"/>
        <v>600</v>
      </c>
      <c r="K345" s="187">
        <f t="shared" si="96"/>
        <v>0</v>
      </c>
      <c r="L345" s="187">
        <f t="shared" si="96"/>
        <v>700</v>
      </c>
      <c r="M345" s="194">
        <f t="shared" si="96"/>
        <v>3000</v>
      </c>
      <c r="N345" s="194">
        <f t="shared" si="96"/>
        <v>3000</v>
      </c>
      <c r="O345" s="355"/>
      <c r="P345" s="355"/>
    </row>
    <row r="346" spans="1:16" ht="24.75" customHeight="1" x14ac:dyDescent="0.2">
      <c r="A346" s="355"/>
      <c r="B346" s="31" t="s">
        <v>159</v>
      </c>
      <c r="C346" s="28">
        <v>123</v>
      </c>
      <c r="D346" s="100" t="s">
        <v>160</v>
      </c>
      <c r="E346" s="98">
        <v>12</v>
      </c>
      <c r="F346" s="98" t="s">
        <v>377</v>
      </c>
      <c r="G346" s="28" t="s">
        <v>431</v>
      </c>
      <c r="H346" s="194">
        <f>I346+J346+K346+L346</f>
        <v>3000</v>
      </c>
      <c r="I346" s="187">
        <v>1700</v>
      </c>
      <c r="J346" s="187">
        <v>600</v>
      </c>
      <c r="K346" s="187">
        <v>0</v>
      </c>
      <c r="L346" s="187">
        <v>700</v>
      </c>
      <c r="M346" s="194">
        <v>3000</v>
      </c>
      <c r="N346" s="194">
        <v>3000</v>
      </c>
      <c r="O346" s="355"/>
      <c r="P346" s="355"/>
    </row>
    <row r="347" spans="1:16" x14ac:dyDescent="0.2">
      <c r="A347" s="355"/>
      <c r="B347" s="31" t="s">
        <v>158</v>
      </c>
      <c r="C347" s="94"/>
      <c r="D347" s="94"/>
      <c r="E347" s="94"/>
      <c r="F347" s="95"/>
      <c r="G347" s="94"/>
      <c r="H347" s="194">
        <f>I347+J347+K347+L347</f>
        <v>0</v>
      </c>
      <c r="I347" s="187">
        <v>0</v>
      </c>
      <c r="J347" s="187">
        <v>0</v>
      </c>
      <c r="K347" s="187">
        <v>0</v>
      </c>
      <c r="L347" s="187">
        <v>0</v>
      </c>
      <c r="M347" s="194">
        <v>0</v>
      </c>
      <c r="N347" s="194">
        <v>0</v>
      </c>
      <c r="O347" s="355"/>
      <c r="P347" s="355"/>
    </row>
    <row r="348" spans="1:16" x14ac:dyDescent="0.2">
      <c r="A348" s="355"/>
      <c r="B348" s="31" t="s">
        <v>161</v>
      </c>
      <c r="C348" s="240" t="s">
        <v>246</v>
      </c>
      <c r="D348" s="240" t="s">
        <v>246</v>
      </c>
      <c r="E348" s="240" t="s">
        <v>246</v>
      </c>
      <c r="F348" s="240" t="s">
        <v>246</v>
      </c>
      <c r="G348" s="240" t="s">
        <v>246</v>
      </c>
      <c r="H348" s="194">
        <f>I348+J348+K348+L348</f>
        <v>0</v>
      </c>
      <c r="I348" s="187">
        <v>0</v>
      </c>
      <c r="J348" s="187">
        <v>0</v>
      </c>
      <c r="K348" s="187">
        <v>0</v>
      </c>
      <c r="L348" s="187">
        <v>0</v>
      </c>
      <c r="M348" s="194">
        <v>0</v>
      </c>
      <c r="N348" s="194">
        <v>0</v>
      </c>
      <c r="O348" s="355"/>
      <c r="P348" s="355"/>
    </row>
    <row r="349" spans="1:16" ht="13.5" customHeight="1" x14ac:dyDescent="0.2">
      <c r="A349" s="355"/>
      <c r="B349" s="178" t="s">
        <v>162</v>
      </c>
      <c r="C349" s="240" t="s">
        <v>246</v>
      </c>
      <c r="D349" s="240" t="s">
        <v>246</v>
      </c>
      <c r="E349" s="240" t="s">
        <v>246</v>
      </c>
      <c r="F349" s="240" t="s">
        <v>246</v>
      </c>
      <c r="G349" s="240" t="s">
        <v>246</v>
      </c>
      <c r="H349" s="194">
        <f>I349+J349+K349+L349</f>
        <v>0</v>
      </c>
      <c r="I349" s="187">
        <v>0</v>
      </c>
      <c r="J349" s="187">
        <v>0</v>
      </c>
      <c r="K349" s="187">
        <v>0</v>
      </c>
      <c r="L349" s="187">
        <v>0</v>
      </c>
      <c r="M349" s="194">
        <v>0</v>
      </c>
      <c r="N349" s="194">
        <v>0</v>
      </c>
      <c r="O349" s="355"/>
      <c r="P349" s="355"/>
    </row>
    <row r="350" spans="1:16" x14ac:dyDescent="0.2">
      <c r="A350" s="355"/>
      <c r="B350" s="181" t="s">
        <v>442</v>
      </c>
      <c r="C350" s="181"/>
      <c r="D350" s="181"/>
      <c r="E350" s="181"/>
      <c r="F350" s="181"/>
      <c r="G350" s="181"/>
      <c r="H350" s="196">
        <f>SUM(I350:L350)</f>
        <v>0</v>
      </c>
      <c r="I350" s="183">
        <v>0</v>
      </c>
      <c r="J350" s="183">
        <v>0</v>
      </c>
      <c r="K350" s="183">
        <v>0</v>
      </c>
      <c r="L350" s="183">
        <v>0</v>
      </c>
      <c r="M350" s="196">
        <v>0</v>
      </c>
      <c r="N350" s="196">
        <v>0</v>
      </c>
      <c r="O350" s="355"/>
      <c r="P350" s="355"/>
    </row>
    <row r="351" spans="1:16" ht="22.5" x14ac:dyDescent="0.2">
      <c r="A351" s="355" t="s">
        <v>269</v>
      </c>
      <c r="B351" s="31" t="s">
        <v>380</v>
      </c>
      <c r="C351" s="94"/>
      <c r="D351" s="94"/>
      <c r="E351" s="94"/>
      <c r="F351" s="95"/>
      <c r="G351" s="94"/>
      <c r="H351" s="194">
        <v>1</v>
      </c>
      <c r="I351" s="187" t="s">
        <v>22</v>
      </c>
      <c r="J351" s="187">
        <v>1</v>
      </c>
      <c r="K351" s="187" t="s">
        <v>22</v>
      </c>
      <c r="L351" s="187">
        <v>1</v>
      </c>
      <c r="M351" s="194">
        <v>0</v>
      </c>
      <c r="N351" s="194" t="s">
        <v>22</v>
      </c>
      <c r="O351" s="355" t="s">
        <v>381</v>
      </c>
      <c r="P351" s="356" t="s">
        <v>270</v>
      </c>
    </row>
    <row r="352" spans="1:16" x14ac:dyDescent="0.2">
      <c r="A352" s="355"/>
      <c r="B352" s="31" t="s">
        <v>156</v>
      </c>
      <c r="C352" s="94"/>
      <c r="D352" s="94"/>
      <c r="E352" s="94"/>
      <c r="F352" s="95"/>
      <c r="G352" s="94"/>
      <c r="H352" s="194" t="s">
        <v>22</v>
      </c>
      <c r="I352" s="187" t="s">
        <v>167</v>
      </c>
      <c r="J352" s="187" t="s">
        <v>167</v>
      </c>
      <c r="K352" s="187" t="s">
        <v>167</v>
      </c>
      <c r="L352" s="187" t="s">
        <v>167</v>
      </c>
      <c r="M352" s="194" t="s">
        <v>22</v>
      </c>
      <c r="N352" s="194" t="s">
        <v>22</v>
      </c>
      <c r="O352" s="355"/>
      <c r="P352" s="356"/>
    </row>
    <row r="353" spans="1:16" ht="22.5" x14ac:dyDescent="0.2">
      <c r="A353" s="355"/>
      <c r="B353" s="238" t="s">
        <v>453</v>
      </c>
      <c r="C353" s="94"/>
      <c r="D353" s="94"/>
      <c r="E353" s="94"/>
      <c r="F353" s="95"/>
      <c r="G353" s="94"/>
      <c r="H353" s="194">
        <f>I353+J353+K353+L353</f>
        <v>34526.300000000003</v>
      </c>
      <c r="I353" s="187">
        <f>I355+I354+I356+I357+I358</f>
        <v>0</v>
      </c>
      <c r="J353" s="187">
        <f t="shared" ref="J353:N353" si="97">J355+J354+J356+J357+J358</f>
        <v>0</v>
      </c>
      <c r="K353" s="187">
        <f t="shared" si="97"/>
        <v>0</v>
      </c>
      <c r="L353" s="187">
        <f t="shared" si="97"/>
        <v>34526.300000000003</v>
      </c>
      <c r="M353" s="194">
        <f t="shared" si="97"/>
        <v>0</v>
      </c>
      <c r="N353" s="194">
        <f t="shared" si="97"/>
        <v>0</v>
      </c>
      <c r="O353" s="355"/>
      <c r="P353" s="356"/>
    </row>
    <row r="354" spans="1:16" x14ac:dyDescent="0.2">
      <c r="A354" s="355"/>
      <c r="B354" s="31" t="s">
        <v>159</v>
      </c>
      <c r="C354" s="93">
        <v>210</v>
      </c>
      <c r="D354" s="96" t="s">
        <v>263</v>
      </c>
      <c r="E354" s="96" t="s">
        <v>264</v>
      </c>
      <c r="F354" s="97" t="s">
        <v>265</v>
      </c>
      <c r="G354" s="93">
        <v>522</v>
      </c>
      <c r="H354" s="194">
        <f>I354+J354+K354+L354</f>
        <v>32800</v>
      </c>
      <c r="I354" s="187">
        <f t="shared" ref="I354:N354" si="98">I362</f>
        <v>0</v>
      </c>
      <c r="J354" s="187">
        <f t="shared" si="98"/>
        <v>0</v>
      </c>
      <c r="K354" s="187">
        <f t="shared" si="98"/>
        <v>0</v>
      </c>
      <c r="L354" s="187">
        <f t="shared" si="98"/>
        <v>32800</v>
      </c>
      <c r="M354" s="194">
        <f t="shared" si="98"/>
        <v>0</v>
      </c>
      <c r="N354" s="194">
        <f t="shared" si="98"/>
        <v>0</v>
      </c>
      <c r="O354" s="355"/>
      <c r="P354" s="356"/>
    </row>
    <row r="355" spans="1:16" x14ac:dyDescent="0.2">
      <c r="A355" s="355"/>
      <c r="B355" s="31" t="s">
        <v>158</v>
      </c>
      <c r="C355" s="94"/>
      <c r="D355" s="94"/>
      <c r="E355" s="94"/>
      <c r="F355" s="95"/>
      <c r="G355" s="94"/>
      <c r="H355" s="194">
        <f>I355+J355+K355+L355</f>
        <v>0</v>
      </c>
      <c r="I355" s="187">
        <f>I363</f>
        <v>0</v>
      </c>
      <c r="J355" s="187">
        <f t="shared" ref="J355:L355" si="99">J363</f>
        <v>0</v>
      </c>
      <c r="K355" s="187">
        <f t="shared" si="99"/>
        <v>0</v>
      </c>
      <c r="L355" s="187">
        <f t="shared" si="99"/>
        <v>0</v>
      </c>
      <c r="M355" s="194">
        <f t="shared" ref="M355:N357" si="100">M363</f>
        <v>0</v>
      </c>
      <c r="N355" s="194">
        <f t="shared" si="100"/>
        <v>0</v>
      </c>
      <c r="O355" s="355"/>
      <c r="P355" s="356"/>
    </row>
    <row r="356" spans="1:16" x14ac:dyDescent="0.2">
      <c r="A356" s="355"/>
      <c r="B356" s="31" t="s">
        <v>161</v>
      </c>
      <c r="C356" s="240" t="s">
        <v>246</v>
      </c>
      <c r="D356" s="240" t="s">
        <v>246</v>
      </c>
      <c r="E356" s="240" t="s">
        <v>246</v>
      </c>
      <c r="F356" s="240" t="s">
        <v>246</v>
      </c>
      <c r="G356" s="240" t="s">
        <v>246</v>
      </c>
      <c r="H356" s="194">
        <f>I356+J356+K356+L356</f>
        <v>1726.3</v>
      </c>
      <c r="I356" s="187">
        <f>I364</f>
        <v>0</v>
      </c>
      <c r="J356" s="187">
        <f t="shared" ref="J356:L357" si="101">J364</f>
        <v>0</v>
      </c>
      <c r="K356" s="187">
        <f t="shared" si="101"/>
        <v>0</v>
      </c>
      <c r="L356" s="187">
        <f t="shared" si="101"/>
        <v>1726.3</v>
      </c>
      <c r="M356" s="194">
        <f t="shared" si="100"/>
        <v>0</v>
      </c>
      <c r="N356" s="194">
        <f t="shared" si="100"/>
        <v>0</v>
      </c>
      <c r="O356" s="355"/>
      <c r="P356" s="356"/>
    </row>
    <row r="357" spans="1:16" ht="15" customHeight="1" x14ac:dyDescent="0.2">
      <c r="A357" s="355"/>
      <c r="B357" s="31" t="s">
        <v>162</v>
      </c>
      <c r="C357" s="240" t="s">
        <v>246</v>
      </c>
      <c r="D357" s="240" t="s">
        <v>246</v>
      </c>
      <c r="E357" s="240" t="s">
        <v>246</v>
      </c>
      <c r="F357" s="240" t="s">
        <v>246</v>
      </c>
      <c r="G357" s="240" t="s">
        <v>246</v>
      </c>
      <c r="H357" s="194">
        <f>I357+J357+K357+L357</f>
        <v>0</v>
      </c>
      <c r="I357" s="187">
        <f>I365</f>
        <v>0</v>
      </c>
      <c r="J357" s="187">
        <f t="shared" si="101"/>
        <v>0</v>
      </c>
      <c r="K357" s="187">
        <f t="shared" si="101"/>
        <v>0</v>
      </c>
      <c r="L357" s="187">
        <f t="shared" si="101"/>
        <v>0</v>
      </c>
      <c r="M357" s="194">
        <f t="shared" si="100"/>
        <v>0</v>
      </c>
      <c r="N357" s="194">
        <f t="shared" si="100"/>
        <v>0</v>
      </c>
      <c r="O357" s="355"/>
      <c r="P357" s="356"/>
    </row>
    <row r="358" spans="1:16" x14ac:dyDescent="0.2">
      <c r="A358" s="355"/>
      <c r="B358" s="181" t="s">
        <v>442</v>
      </c>
      <c r="C358" s="181"/>
      <c r="D358" s="181"/>
      <c r="E358" s="181"/>
      <c r="F358" s="181"/>
      <c r="G358" s="181"/>
      <c r="H358" s="196">
        <f>SUM(I358:L358)</f>
        <v>0</v>
      </c>
      <c r="I358" s="183">
        <f>I366</f>
        <v>0</v>
      </c>
      <c r="J358" s="183">
        <f t="shared" ref="J358:N358" si="102">J366</f>
        <v>0</v>
      </c>
      <c r="K358" s="183">
        <f t="shared" si="102"/>
        <v>0</v>
      </c>
      <c r="L358" s="183">
        <f t="shared" si="102"/>
        <v>0</v>
      </c>
      <c r="M358" s="196">
        <f t="shared" si="102"/>
        <v>0</v>
      </c>
      <c r="N358" s="196">
        <f t="shared" si="102"/>
        <v>0</v>
      </c>
      <c r="O358" s="355"/>
      <c r="P358" s="356"/>
    </row>
    <row r="359" spans="1:16" x14ac:dyDescent="0.2">
      <c r="A359" s="382" t="s">
        <v>271</v>
      </c>
      <c r="B359" s="31" t="s">
        <v>109</v>
      </c>
      <c r="C359" s="94"/>
      <c r="D359" s="94"/>
      <c r="E359" s="94"/>
      <c r="F359" s="95"/>
      <c r="G359" s="94"/>
      <c r="H359" s="194" t="s">
        <v>22</v>
      </c>
      <c r="I359" s="187" t="s">
        <v>22</v>
      </c>
      <c r="J359" s="187" t="s">
        <v>22</v>
      </c>
      <c r="K359" s="187" t="s">
        <v>22</v>
      </c>
      <c r="L359" s="187" t="s">
        <v>22</v>
      </c>
      <c r="M359" s="194" t="s">
        <v>22</v>
      </c>
      <c r="N359" s="194" t="s">
        <v>22</v>
      </c>
      <c r="O359" s="377" t="s">
        <v>272</v>
      </c>
      <c r="P359" s="361" t="s">
        <v>273</v>
      </c>
    </row>
    <row r="360" spans="1:16" x14ac:dyDescent="0.2">
      <c r="A360" s="383"/>
      <c r="B360" s="31" t="s">
        <v>156</v>
      </c>
      <c r="C360" s="94"/>
      <c r="D360" s="94"/>
      <c r="E360" s="94"/>
      <c r="F360" s="95"/>
      <c r="G360" s="94"/>
      <c r="H360" s="194" t="s">
        <v>22</v>
      </c>
      <c r="I360" s="187" t="s">
        <v>167</v>
      </c>
      <c r="J360" s="187" t="s">
        <v>167</v>
      </c>
      <c r="K360" s="187" t="s">
        <v>167</v>
      </c>
      <c r="L360" s="187" t="s">
        <v>167</v>
      </c>
      <c r="M360" s="194" t="s">
        <v>22</v>
      </c>
      <c r="N360" s="194" t="s">
        <v>22</v>
      </c>
      <c r="O360" s="378"/>
      <c r="P360" s="362"/>
    </row>
    <row r="361" spans="1:16" ht="22.5" x14ac:dyDescent="0.2">
      <c r="A361" s="383"/>
      <c r="B361" s="238" t="s">
        <v>453</v>
      </c>
      <c r="C361" s="94"/>
      <c r="D361" s="94"/>
      <c r="E361" s="94"/>
      <c r="F361" s="95"/>
      <c r="G361" s="94"/>
      <c r="H361" s="194">
        <f>I361+J361+K361+L361</f>
        <v>34526.300000000003</v>
      </c>
      <c r="I361" s="187">
        <f>I363+I362+I364+I365+I366</f>
        <v>0</v>
      </c>
      <c r="J361" s="187">
        <f t="shared" ref="J361:N361" si="103">J363+J362+J364+J365+J366</f>
        <v>0</v>
      </c>
      <c r="K361" s="187">
        <f t="shared" si="103"/>
        <v>0</v>
      </c>
      <c r="L361" s="187">
        <f t="shared" si="103"/>
        <v>34526.300000000003</v>
      </c>
      <c r="M361" s="194">
        <f t="shared" si="103"/>
        <v>0</v>
      </c>
      <c r="N361" s="194">
        <f t="shared" si="103"/>
        <v>0</v>
      </c>
      <c r="O361" s="378"/>
      <c r="P361" s="362"/>
    </row>
    <row r="362" spans="1:16" x14ac:dyDescent="0.2">
      <c r="A362" s="383"/>
      <c r="B362" s="31" t="s">
        <v>159</v>
      </c>
      <c r="C362" s="93">
        <v>210</v>
      </c>
      <c r="D362" s="96" t="s">
        <v>263</v>
      </c>
      <c r="E362" s="96" t="s">
        <v>264</v>
      </c>
      <c r="F362" s="97" t="s">
        <v>265</v>
      </c>
      <c r="G362" s="93">
        <v>522</v>
      </c>
      <c r="H362" s="194">
        <f>I362+J362+K362+L362</f>
        <v>32800</v>
      </c>
      <c r="I362" s="187">
        <f>+I370</f>
        <v>0</v>
      </c>
      <c r="J362" s="187">
        <v>0</v>
      </c>
      <c r="K362" s="187">
        <v>0</v>
      </c>
      <c r="L362" s="187">
        <f>L370</f>
        <v>32800</v>
      </c>
      <c r="M362" s="194">
        <f>M370</f>
        <v>0</v>
      </c>
      <c r="N362" s="194">
        <f>N370</f>
        <v>0</v>
      </c>
      <c r="O362" s="378"/>
      <c r="P362" s="362"/>
    </row>
    <row r="363" spans="1:16" x14ac:dyDescent="0.2">
      <c r="A363" s="383"/>
      <c r="B363" s="31" t="s">
        <v>158</v>
      </c>
      <c r="C363" s="93"/>
      <c r="D363" s="93"/>
      <c r="E363" s="93"/>
      <c r="F363" s="97"/>
      <c r="G363" s="93"/>
      <c r="H363" s="194">
        <f>I363+J363+K363+L363</f>
        <v>0</v>
      </c>
      <c r="I363" s="187">
        <f t="shared" ref="I363:N363" si="104">I371</f>
        <v>0</v>
      </c>
      <c r="J363" s="187">
        <f t="shared" si="104"/>
        <v>0</v>
      </c>
      <c r="K363" s="187">
        <f t="shared" si="104"/>
        <v>0</v>
      </c>
      <c r="L363" s="187">
        <f t="shared" si="104"/>
        <v>0</v>
      </c>
      <c r="M363" s="194">
        <f t="shared" si="104"/>
        <v>0</v>
      </c>
      <c r="N363" s="194">
        <f t="shared" si="104"/>
        <v>0</v>
      </c>
      <c r="O363" s="378"/>
      <c r="P363" s="362"/>
    </row>
    <row r="364" spans="1:16" x14ac:dyDescent="0.2">
      <c r="A364" s="383"/>
      <c r="B364" s="31" t="s">
        <v>161</v>
      </c>
      <c r="C364" s="240" t="s">
        <v>246</v>
      </c>
      <c r="D364" s="240" t="s">
        <v>246</v>
      </c>
      <c r="E364" s="240" t="s">
        <v>246</v>
      </c>
      <c r="F364" s="240" t="s">
        <v>246</v>
      </c>
      <c r="G364" s="240" t="s">
        <v>246</v>
      </c>
      <c r="H364" s="194">
        <f>I364+J364+K364+L364</f>
        <v>1726.3</v>
      </c>
      <c r="I364" s="187">
        <f>+I372</f>
        <v>0</v>
      </c>
      <c r="J364" s="187">
        <v>0</v>
      </c>
      <c r="K364" s="187">
        <v>0</v>
      </c>
      <c r="L364" s="187">
        <f t="shared" ref="L364:N365" si="105">L372</f>
        <v>1726.3</v>
      </c>
      <c r="M364" s="194">
        <f t="shared" si="105"/>
        <v>0</v>
      </c>
      <c r="N364" s="194">
        <f t="shared" si="105"/>
        <v>0</v>
      </c>
      <c r="O364" s="378"/>
      <c r="P364" s="362"/>
    </row>
    <row r="365" spans="1:16" ht="12.75" customHeight="1" x14ac:dyDescent="0.2">
      <c r="A365" s="383"/>
      <c r="B365" s="31" t="s">
        <v>162</v>
      </c>
      <c r="C365" s="240" t="s">
        <v>246</v>
      </c>
      <c r="D365" s="240" t="s">
        <v>246</v>
      </c>
      <c r="E365" s="240" t="s">
        <v>246</v>
      </c>
      <c r="F365" s="240" t="s">
        <v>246</v>
      </c>
      <c r="G365" s="240" t="s">
        <v>246</v>
      </c>
      <c r="H365" s="194">
        <f>I365+J365+K365+L365</f>
        <v>0</v>
      </c>
      <c r="I365" s="187">
        <f>+I373</f>
        <v>0</v>
      </c>
      <c r="J365" s="187">
        <f>+J373</f>
        <v>0</v>
      </c>
      <c r="K365" s="187">
        <f>+K373</f>
        <v>0</v>
      </c>
      <c r="L365" s="187">
        <f t="shared" si="105"/>
        <v>0</v>
      </c>
      <c r="M365" s="194">
        <f t="shared" si="105"/>
        <v>0</v>
      </c>
      <c r="N365" s="194">
        <f t="shared" si="105"/>
        <v>0</v>
      </c>
      <c r="O365" s="378"/>
      <c r="P365" s="362"/>
    </row>
    <row r="366" spans="1:16" ht="11.25" customHeight="1" x14ac:dyDescent="0.2">
      <c r="A366" s="383"/>
      <c r="B366" s="181" t="s">
        <v>442</v>
      </c>
      <c r="C366" s="181"/>
      <c r="D366" s="181"/>
      <c r="E366" s="181"/>
      <c r="F366" s="181"/>
      <c r="G366" s="181"/>
      <c r="H366" s="196">
        <f>SUM(I366:L366)</f>
        <v>0</v>
      </c>
      <c r="I366" s="183">
        <f>I374</f>
        <v>0</v>
      </c>
      <c r="J366" s="183">
        <f t="shared" ref="J366:N366" si="106">J374</f>
        <v>0</v>
      </c>
      <c r="K366" s="183">
        <f t="shared" si="106"/>
        <v>0</v>
      </c>
      <c r="L366" s="183">
        <f t="shared" si="106"/>
        <v>0</v>
      </c>
      <c r="M366" s="196">
        <f t="shared" si="106"/>
        <v>0</v>
      </c>
      <c r="N366" s="196">
        <f t="shared" si="106"/>
        <v>0</v>
      </c>
      <c r="O366" s="379"/>
      <c r="P366" s="363"/>
    </row>
    <row r="367" spans="1:16" ht="33.75" customHeight="1" x14ac:dyDescent="0.2">
      <c r="A367" s="384" t="s">
        <v>274</v>
      </c>
      <c r="B367" s="178" t="s">
        <v>275</v>
      </c>
      <c r="C367" s="94"/>
      <c r="D367" s="94"/>
      <c r="E367" s="94"/>
      <c r="F367" s="95"/>
      <c r="G367" s="94"/>
      <c r="H367" s="194">
        <v>1</v>
      </c>
      <c r="I367" s="187">
        <v>0</v>
      </c>
      <c r="J367" s="187">
        <v>0</v>
      </c>
      <c r="K367" s="187">
        <v>0</v>
      </c>
      <c r="L367" s="187">
        <v>0</v>
      </c>
      <c r="M367" s="194">
        <v>0</v>
      </c>
      <c r="N367" s="194">
        <v>0</v>
      </c>
      <c r="O367" s="377" t="s">
        <v>272</v>
      </c>
      <c r="P367" s="361" t="s">
        <v>276</v>
      </c>
    </row>
    <row r="368" spans="1:16" x14ac:dyDescent="0.2">
      <c r="A368" s="384"/>
      <c r="B368" s="178" t="s">
        <v>156</v>
      </c>
      <c r="C368" s="94"/>
      <c r="D368" s="94"/>
      <c r="E368" s="94"/>
      <c r="F368" s="95"/>
      <c r="G368" s="94"/>
      <c r="H368" s="194" t="s">
        <v>167</v>
      </c>
      <c r="I368" s="187" t="s">
        <v>167</v>
      </c>
      <c r="J368" s="187" t="s">
        <v>167</v>
      </c>
      <c r="K368" s="187" t="s">
        <v>167</v>
      </c>
      <c r="L368" s="187" t="s">
        <v>167</v>
      </c>
      <c r="M368" s="194">
        <v>0</v>
      </c>
      <c r="N368" s="194">
        <v>0</v>
      </c>
      <c r="O368" s="378"/>
      <c r="P368" s="362"/>
    </row>
    <row r="369" spans="1:16" ht="22.5" x14ac:dyDescent="0.2">
      <c r="A369" s="384"/>
      <c r="B369" s="238" t="s">
        <v>453</v>
      </c>
      <c r="C369" s="94"/>
      <c r="D369" s="94"/>
      <c r="E369" s="94"/>
      <c r="F369" s="95"/>
      <c r="G369" s="94"/>
      <c r="H369" s="194">
        <f>I369+J369+K369+L369</f>
        <v>34526.300000000003</v>
      </c>
      <c r="I369" s="187">
        <f>I371+I370+I372+I373+I374</f>
        <v>0</v>
      </c>
      <c r="J369" s="187">
        <f t="shared" ref="J369:N369" si="107">J371+J370+J372+J373+J374</f>
        <v>0</v>
      </c>
      <c r="K369" s="187">
        <f t="shared" si="107"/>
        <v>0</v>
      </c>
      <c r="L369" s="187">
        <f t="shared" si="107"/>
        <v>34526.300000000003</v>
      </c>
      <c r="M369" s="194">
        <f t="shared" si="107"/>
        <v>0</v>
      </c>
      <c r="N369" s="194">
        <f t="shared" si="107"/>
        <v>0</v>
      </c>
      <c r="O369" s="378"/>
      <c r="P369" s="362"/>
    </row>
    <row r="370" spans="1:16" x14ac:dyDescent="0.2">
      <c r="A370" s="384"/>
      <c r="B370" s="178" t="s">
        <v>159</v>
      </c>
      <c r="C370" s="180">
        <v>210</v>
      </c>
      <c r="D370" s="96" t="s">
        <v>263</v>
      </c>
      <c r="E370" s="96" t="s">
        <v>264</v>
      </c>
      <c r="F370" s="97" t="s">
        <v>265</v>
      </c>
      <c r="G370" s="180">
        <v>522</v>
      </c>
      <c r="H370" s="194">
        <f>I370+J370+K370+L370</f>
        <v>32800</v>
      </c>
      <c r="I370" s="187">
        <v>0</v>
      </c>
      <c r="J370" s="187">
        <v>0</v>
      </c>
      <c r="K370" s="187">
        <v>0</v>
      </c>
      <c r="L370" s="187">
        <v>32800</v>
      </c>
      <c r="M370" s="194">
        <v>0</v>
      </c>
      <c r="N370" s="194">
        <v>0</v>
      </c>
      <c r="O370" s="378"/>
      <c r="P370" s="362"/>
    </row>
    <row r="371" spans="1:16" x14ac:dyDescent="0.2">
      <c r="A371" s="384"/>
      <c r="B371" s="178" t="s">
        <v>158</v>
      </c>
      <c r="C371" s="94"/>
      <c r="D371" s="94"/>
      <c r="E371" s="94"/>
      <c r="F371" s="95"/>
      <c r="G371" s="94"/>
      <c r="H371" s="194">
        <f>I371+J371+K371+L371</f>
        <v>0</v>
      </c>
      <c r="I371" s="187">
        <v>0</v>
      </c>
      <c r="J371" s="187">
        <v>0</v>
      </c>
      <c r="K371" s="187">
        <v>0</v>
      </c>
      <c r="L371" s="187">
        <v>0</v>
      </c>
      <c r="M371" s="194">
        <v>0</v>
      </c>
      <c r="N371" s="194">
        <v>0</v>
      </c>
      <c r="O371" s="378"/>
      <c r="P371" s="362"/>
    </row>
    <row r="372" spans="1:16" x14ac:dyDescent="0.2">
      <c r="A372" s="384"/>
      <c r="B372" s="178" t="s">
        <v>161</v>
      </c>
      <c r="C372" s="240" t="s">
        <v>246</v>
      </c>
      <c r="D372" s="240" t="s">
        <v>246</v>
      </c>
      <c r="E372" s="240" t="s">
        <v>246</v>
      </c>
      <c r="F372" s="240" t="s">
        <v>246</v>
      </c>
      <c r="G372" s="240" t="s">
        <v>246</v>
      </c>
      <c r="H372" s="194">
        <f>I372+J372+K372+L372</f>
        <v>1726.3</v>
      </c>
      <c r="I372" s="187">
        <v>0</v>
      </c>
      <c r="J372" s="187">
        <v>0</v>
      </c>
      <c r="K372" s="187">
        <v>0</v>
      </c>
      <c r="L372" s="187">
        <v>1726.3</v>
      </c>
      <c r="M372" s="194">
        <v>0</v>
      </c>
      <c r="N372" s="194">
        <v>0</v>
      </c>
      <c r="O372" s="378"/>
      <c r="P372" s="362"/>
    </row>
    <row r="373" spans="1:16" ht="11.25" customHeight="1" x14ac:dyDescent="0.2">
      <c r="A373" s="384"/>
      <c r="B373" s="178" t="s">
        <v>162</v>
      </c>
      <c r="C373" s="240" t="s">
        <v>246</v>
      </c>
      <c r="D373" s="240" t="s">
        <v>246</v>
      </c>
      <c r="E373" s="240" t="s">
        <v>246</v>
      </c>
      <c r="F373" s="240" t="s">
        <v>246</v>
      </c>
      <c r="G373" s="240" t="s">
        <v>246</v>
      </c>
      <c r="H373" s="194">
        <f>I373+J373+K373+L373</f>
        <v>0</v>
      </c>
      <c r="I373" s="187">
        <v>0</v>
      </c>
      <c r="J373" s="187">
        <v>0</v>
      </c>
      <c r="K373" s="187">
        <v>0</v>
      </c>
      <c r="L373" s="187">
        <v>0</v>
      </c>
      <c r="M373" s="194">
        <v>0</v>
      </c>
      <c r="N373" s="194">
        <v>0</v>
      </c>
      <c r="O373" s="378"/>
      <c r="P373" s="362"/>
    </row>
    <row r="374" spans="1:16" x14ac:dyDescent="0.2">
      <c r="A374" s="384"/>
      <c r="B374" s="181" t="s">
        <v>442</v>
      </c>
      <c r="C374" s="181"/>
      <c r="D374" s="181"/>
      <c r="E374" s="181"/>
      <c r="F374" s="181"/>
      <c r="G374" s="181"/>
      <c r="H374" s="196">
        <f>SUM(I374:L374)</f>
        <v>0</v>
      </c>
      <c r="I374" s="183">
        <v>0</v>
      </c>
      <c r="J374" s="183">
        <v>0</v>
      </c>
      <c r="K374" s="183">
        <v>0</v>
      </c>
      <c r="L374" s="183">
        <v>0</v>
      </c>
      <c r="M374" s="196">
        <v>0</v>
      </c>
      <c r="N374" s="196">
        <v>0</v>
      </c>
      <c r="O374" s="379"/>
      <c r="P374" s="363"/>
    </row>
    <row r="375" spans="1:16" ht="22.5" customHeight="1" x14ac:dyDescent="0.2">
      <c r="A375" s="373" t="s">
        <v>277</v>
      </c>
      <c r="B375" s="178" t="s">
        <v>278</v>
      </c>
      <c r="C375" s="94"/>
      <c r="D375" s="94"/>
      <c r="E375" s="94"/>
      <c r="F375" s="95"/>
      <c r="G375" s="94"/>
      <c r="H375" s="194">
        <v>1</v>
      </c>
      <c r="I375" s="187">
        <v>0</v>
      </c>
      <c r="J375" s="187">
        <v>1</v>
      </c>
      <c r="K375" s="187">
        <v>0</v>
      </c>
      <c r="L375" s="187">
        <v>1</v>
      </c>
      <c r="M375" s="194">
        <v>1</v>
      </c>
      <c r="N375" s="194">
        <v>1</v>
      </c>
      <c r="O375" s="373" t="s">
        <v>170</v>
      </c>
      <c r="P375" s="373" t="s">
        <v>279</v>
      </c>
    </row>
    <row r="376" spans="1:16" x14ac:dyDescent="0.2">
      <c r="A376" s="374"/>
      <c r="B376" s="178" t="s">
        <v>156</v>
      </c>
      <c r="C376" s="94"/>
      <c r="D376" s="94"/>
      <c r="E376" s="94"/>
      <c r="F376" s="95"/>
      <c r="G376" s="94"/>
      <c r="H376" s="194">
        <v>100</v>
      </c>
      <c r="I376" s="187" t="s">
        <v>167</v>
      </c>
      <c r="J376" s="187" t="s">
        <v>167</v>
      </c>
      <c r="K376" s="187" t="s">
        <v>167</v>
      </c>
      <c r="L376" s="187" t="s">
        <v>167</v>
      </c>
      <c r="M376" s="194">
        <v>100</v>
      </c>
      <c r="N376" s="194">
        <v>100</v>
      </c>
      <c r="O376" s="374"/>
      <c r="P376" s="374"/>
    </row>
    <row r="377" spans="1:16" ht="22.5" x14ac:dyDescent="0.2">
      <c r="A377" s="374"/>
      <c r="B377" s="238" t="s">
        <v>453</v>
      </c>
      <c r="C377" s="94"/>
      <c r="D377" s="94"/>
      <c r="E377" s="94"/>
      <c r="F377" s="95"/>
      <c r="G377" s="94"/>
      <c r="H377" s="194">
        <f>I377+J377+K377+L377</f>
        <v>100</v>
      </c>
      <c r="I377" s="187">
        <f>I379+I378+I380+I381+I382</f>
        <v>0</v>
      </c>
      <c r="J377" s="187">
        <f t="shared" ref="J377:N377" si="108">J379+J378+J380+J381+J382</f>
        <v>100</v>
      </c>
      <c r="K377" s="187">
        <f t="shared" si="108"/>
        <v>0</v>
      </c>
      <c r="L377" s="187">
        <f t="shared" si="108"/>
        <v>0</v>
      </c>
      <c r="M377" s="194">
        <f t="shared" si="108"/>
        <v>100</v>
      </c>
      <c r="N377" s="194">
        <f t="shared" si="108"/>
        <v>100</v>
      </c>
      <c r="O377" s="374"/>
      <c r="P377" s="374"/>
    </row>
    <row r="378" spans="1:16" x14ac:dyDescent="0.2">
      <c r="A378" s="374"/>
      <c r="B378" s="178" t="s">
        <v>159</v>
      </c>
      <c r="C378" s="180">
        <v>123</v>
      </c>
      <c r="D378" s="96" t="s">
        <v>160</v>
      </c>
      <c r="E378" s="96" t="s">
        <v>280</v>
      </c>
      <c r="F378" s="97" t="s">
        <v>377</v>
      </c>
      <c r="G378" s="180">
        <v>242</v>
      </c>
      <c r="H378" s="194">
        <f>I378+J378+K378+L378</f>
        <v>100</v>
      </c>
      <c r="I378" s="187">
        <v>0</v>
      </c>
      <c r="J378" s="187">
        <v>100</v>
      </c>
      <c r="K378" s="187">
        <v>0</v>
      </c>
      <c r="L378" s="187">
        <v>0</v>
      </c>
      <c r="M378" s="194">
        <v>100</v>
      </c>
      <c r="N378" s="194">
        <v>100</v>
      </c>
      <c r="O378" s="374"/>
      <c r="P378" s="374"/>
    </row>
    <row r="379" spans="1:16" x14ac:dyDescent="0.2">
      <c r="A379" s="374"/>
      <c r="B379" s="178" t="s">
        <v>158</v>
      </c>
      <c r="C379" s="94"/>
      <c r="D379" s="94"/>
      <c r="E379" s="94"/>
      <c r="F379" s="95"/>
      <c r="G379" s="94"/>
      <c r="H379" s="194">
        <f>I379+J379+K379+L379</f>
        <v>0</v>
      </c>
      <c r="I379" s="187">
        <v>0</v>
      </c>
      <c r="J379" s="187">
        <v>0</v>
      </c>
      <c r="K379" s="187">
        <v>0</v>
      </c>
      <c r="L379" s="187">
        <v>0</v>
      </c>
      <c r="M379" s="194">
        <v>0</v>
      </c>
      <c r="N379" s="194">
        <v>0</v>
      </c>
      <c r="O379" s="374"/>
      <c r="P379" s="374"/>
    </row>
    <row r="380" spans="1:16" x14ac:dyDescent="0.2">
      <c r="A380" s="374"/>
      <c r="B380" s="178" t="s">
        <v>161</v>
      </c>
      <c r="C380" s="240" t="s">
        <v>246</v>
      </c>
      <c r="D380" s="240" t="s">
        <v>246</v>
      </c>
      <c r="E380" s="240" t="s">
        <v>246</v>
      </c>
      <c r="F380" s="240" t="s">
        <v>246</v>
      </c>
      <c r="G380" s="240" t="s">
        <v>246</v>
      </c>
      <c r="H380" s="194">
        <f>I380+J380+K380+L380</f>
        <v>0</v>
      </c>
      <c r="I380" s="187">
        <v>0</v>
      </c>
      <c r="J380" s="187">
        <v>0</v>
      </c>
      <c r="K380" s="187">
        <v>0</v>
      </c>
      <c r="L380" s="187">
        <v>0</v>
      </c>
      <c r="M380" s="194">
        <v>0</v>
      </c>
      <c r="N380" s="194">
        <v>0</v>
      </c>
      <c r="O380" s="374"/>
      <c r="P380" s="374"/>
    </row>
    <row r="381" spans="1:16" ht="12.75" customHeight="1" x14ac:dyDescent="0.2">
      <c r="A381" s="374"/>
      <c r="B381" s="178" t="s">
        <v>162</v>
      </c>
      <c r="C381" s="240" t="s">
        <v>246</v>
      </c>
      <c r="D381" s="240" t="s">
        <v>246</v>
      </c>
      <c r="E381" s="240" t="s">
        <v>246</v>
      </c>
      <c r="F381" s="240" t="s">
        <v>246</v>
      </c>
      <c r="G381" s="240" t="s">
        <v>246</v>
      </c>
      <c r="H381" s="194">
        <f>I381+J381+K381+L381</f>
        <v>0</v>
      </c>
      <c r="I381" s="187">
        <v>0</v>
      </c>
      <c r="J381" s="187">
        <v>0</v>
      </c>
      <c r="K381" s="187">
        <v>0</v>
      </c>
      <c r="L381" s="187">
        <v>0</v>
      </c>
      <c r="M381" s="194">
        <v>0</v>
      </c>
      <c r="N381" s="194">
        <v>0</v>
      </c>
      <c r="O381" s="374"/>
      <c r="P381" s="374"/>
    </row>
    <row r="382" spans="1:16" ht="15.75" customHeight="1" x14ac:dyDescent="0.2">
      <c r="A382" s="375"/>
      <c r="B382" s="181" t="s">
        <v>442</v>
      </c>
      <c r="C382" s="181"/>
      <c r="D382" s="181"/>
      <c r="E382" s="181"/>
      <c r="F382" s="181"/>
      <c r="G382" s="181"/>
      <c r="H382" s="196">
        <f>SUM(I382:L382)</f>
        <v>0</v>
      </c>
      <c r="I382" s="183">
        <v>0</v>
      </c>
      <c r="J382" s="183">
        <v>0</v>
      </c>
      <c r="K382" s="183">
        <v>0</v>
      </c>
      <c r="L382" s="183">
        <v>0</v>
      </c>
      <c r="M382" s="196">
        <v>0</v>
      </c>
      <c r="N382" s="196">
        <v>0</v>
      </c>
      <c r="O382" s="375"/>
      <c r="P382" s="375"/>
    </row>
    <row r="383" spans="1:16" ht="22.5" x14ac:dyDescent="0.2">
      <c r="A383" s="355" t="s">
        <v>281</v>
      </c>
      <c r="B383" s="178" t="s">
        <v>282</v>
      </c>
      <c r="C383" s="94"/>
      <c r="D383" s="94"/>
      <c r="E383" s="94"/>
      <c r="F383" s="95"/>
      <c r="G383" s="94"/>
      <c r="H383" s="194">
        <v>1</v>
      </c>
      <c r="I383" s="187">
        <v>1</v>
      </c>
      <c r="J383" s="187">
        <v>0</v>
      </c>
      <c r="K383" s="187">
        <v>0</v>
      </c>
      <c r="L383" s="187">
        <v>0</v>
      </c>
      <c r="M383" s="194">
        <v>1</v>
      </c>
      <c r="N383" s="194">
        <v>1</v>
      </c>
      <c r="O383" s="355" t="s">
        <v>170</v>
      </c>
      <c r="P383" s="355" t="s">
        <v>283</v>
      </c>
    </row>
    <row r="384" spans="1:16" x14ac:dyDescent="0.2">
      <c r="A384" s="355"/>
      <c r="B384" s="178" t="s">
        <v>156</v>
      </c>
      <c r="C384" s="94"/>
      <c r="D384" s="94"/>
      <c r="E384" s="94"/>
      <c r="F384" s="95"/>
      <c r="G384" s="94"/>
      <c r="H384" s="194">
        <v>100</v>
      </c>
      <c r="I384" s="187" t="s">
        <v>167</v>
      </c>
      <c r="J384" s="187" t="s">
        <v>167</v>
      </c>
      <c r="K384" s="187" t="s">
        <v>167</v>
      </c>
      <c r="L384" s="187" t="s">
        <v>167</v>
      </c>
      <c r="M384" s="194">
        <v>100</v>
      </c>
      <c r="N384" s="194">
        <v>100</v>
      </c>
      <c r="O384" s="355"/>
      <c r="P384" s="355"/>
    </row>
    <row r="385" spans="1:16" ht="22.5" x14ac:dyDescent="0.2">
      <c r="A385" s="355"/>
      <c r="B385" s="238" t="s">
        <v>453</v>
      </c>
      <c r="C385" s="94"/>
      <c r="D385" s="94"/>
      <c r="E385" s="94"/>
      <c r="F385" s="95"/>
      <c r="G385" s="94"/>
      <c r="H385" s="194">
        <f>I385+J385+K385+L385</f>
        <v>100</v>
      </c>
      <c r="I385" s="187">
        <f>SUM(I386:I390)</f>
        <v>100</v>
      </c>
      <c r="J385" s="187">
        <f t="shared" ref="J385:N385" si="109">SUM(J386:J390)</f>
        <v>0</v>
      </c>
      <c r="K385" s="187">
        <f t="shared" si="109"/>
        <v>0</v>
      </c>
      <c r="L385" s="187">
        <f t="shared" si="109"/>
        <v>0</v>
      </c>
      <c r="M385" s="194">
        <f t="shared" si="109"/>
        <v>100</v>
      </c>
      <c r="N385" s="194">
        <f t="shared" si="109"/>
        <v>100</v>
      </c>
      <c r="O385" s="355"/>
      <c r="P385" s="355"/>
    </row>
    <row r="386" spans="1:16" x14ac:dyDescent="0.2">
      <c r="A386" s="355"/>
      <c r="B386" s="178" t="s">
        <v>159</v>
      </c>
      <c r="C386" s="180">
        <v>123</v>
      </c>
      <c r="D386" s="96" t="s">
        <v>160</v>
      </c>
      <c r="E386" s="96" t="s">
        <v>280</v>
      </c>
      <c r="F386" s="97" t="s">
        <v>377</v>
      </c>
      <c r="G386" s="180">
        <v>242</v>
      </c>
      <c r="H386" s="194">
        <f>I386+J386+K386+L386</f>
        <v>100</v>
      </c>
      <c r="I386" s="187">
        <v>100</v>
      </c>
      <c r="J386" s="187">
        <v>0</v>
      </c>
      <c r="K386" s="187">
        <v>0</v>
      </c>
      <c r="L386" s="187">
        <v>0</v>
      </c>
      <c r="M386" s="194">
        <v>100</v>
      </c>
      <c r="N386" s="194">
        <v>100</v>
      </c>
      <c r="O386" s="355"/>
      <c r="P386" s="355"/>
    </row>
    <row r="387" spans="1:16" x14ac:dyDescent="0.2">
      <c r="A387" s="355"/>
      <c r="B387" s="178" t="s">
        <v>158</v>
      </c>
      <c r="C387" s="94"/>
      <c r="D387" s="94"/>
      <c r="E387" s="94"/>
      <c r="F387" s="95"/>
      <c r="G387" s="94"/>
      <c r="H387" s="194">
        <f t="shared" ref="H387:H393" si="110">I387+J387+K387+L387</f>
        <v>0</v>
      </c>
      <c r="I387" s="187">
        <v>0</v>
      </c>
      <c r="J387" s="187">
        <v>0</v>
      </c>
      <c r="K387" s="187">
        <v>0</v>
      </c>
      <c r="L387" s="187">
        <v>0</v>
      </c>
      <c r="M387" s="194">
        <v>0</v>
      </c>
      <c r="N387" s="194">
        <v>0</v>
      </c>
      <c r="O387" s="355"/>
      <c r="P387" s="355"/>
    </row>
    <row r="388" spans="1:16" x14ac:dyDescent="0.2">
      <c r="A388" s="355"/>
      <c r="B388" s="178" t="s">
        <v>161</v>
      </c>
      <c r="C388" s="240" t="s">
        <v>246</v>
      </c>
      <c r="D388" s="240" t="s">
        <v>246</v>
      </c>
      <c r="E388" s="240" t="s">
        <v>246</v>
      </c>
      <c r="F388" s="240" t="s">
        <v>246</v>
      </c>
      <c r="G388" s="240" t="s">
        <v>246</v>
      </c>
      <c r="H388" s="194">
        <f>I388+J388+K388+L388</f>
        <v>0</v>
      </c>
      <c r="I388" s="187">
        <v>0</v>
      </c>
      <c r="J388" s="187">
        <v>0</v>
      </c>
      <c r="K388" s="187">
        <v>0</v>
      </c>
      <c r="L388" s="187">
        <v>0</v>
      </c>
      <c r="M388" s="194">
        <v>0</v>
      </c>
      <c r="N388" s="194">
        <v>0</v>
      </c>
      <c r="O388" s="355"/>
      <c r="P388" s="355"/>
    </row>
    <row r="389" spans="1:16" ht="11.25" customHeight="1" x14ac:dyDescent="0.2">
      <c r="A389" s="355"/>
      <c r="B389" s="178" t="s">
        <v>162</v>
      </c>
      <c r="C389" s="240" t="s">
        <v>246</v>
      </c>
      <c r="D389" s="240" t="s">
        <v>246</v>
      </c>
      <c r="E389" s="240" t="s">
        <v>246</v>
      </c>
      <c r="F389" s="240" t="s">
        <v>246</v>
      </c>
      <c r="G389" s="240" t="s">
        <v>246</v>
      </c>
      <c r="H389" s="194">
        <f>I389+J389+K389+L389</f>
        <v>0</v>
      </c>
      <c r="I389" s="187">
        <v>0</v>
      </c>
      <c r="J389" s="187">
        <v>0</v>
      </c>
      <c r="K389" s="187">
        <v>0</v>
      </c>
      <c r="L389" s="187">
        <v>0</v>
      </c>
      <c r="M389" s="194">
        <v>0</v>
      </c>
      <c r="N389" s="194">
        <v>0</v>
      </c>
      <c r="O389" s="355"/>
      <c r="P389" s="355"/>
    </row>
    <row r="390" spans="1:16" x14ac:dyDescent="0.2">
      <c r="A390" s="355"/>
      <c r="B390" s="190" t="s">
        <v>442</v>
      </c>
      <c r="C390" s="181"/>
      <c r="D390" s="181"/>
      <c r="E390" s="181"/>
      <c r="F390" s="182"/>
      <c r="G390" s="181"/>
      <c r="H390" s="195">
        <f>SUM(I390:L390)</f>
        <v>0</v>
      </c>
      <c r="I390" s="189">
        <v>0</v>
      </c>
      <c r="J390" s="189">
        <v>0</v>
      </c>
      <c r="K390" s="189">
        <v>0</v>
      </c>
      <c r="L390" s="189">
        <v>0</v>
      </c>
      <c r="M390" s="195">
        <v>0</v>
      </c>
      <c r="N390" s="195">
        <v>0</v>
      </c>
      <c r="O390" s="355"/>
      <c r="P390" s="355"/>
    </row>
    <row r="391" spans="1:16" ht="22.5" x14ac:dyDescent="0.2">
      <c r="A391" s="355" t="s">
        <v>284</v>
      </c>
      <c r="B391" s="178" t="s">
        <v>454</v>
      </c>
      <c r="C391" s="94"/>
      <c r="D391" s="94"/>
      <c r="E391" s="94"/>
      <c r="F391" s="95"/>
      <c r="G391" s="94"/>
      <c r="H391" s="194">
        <f>I391+J391+K391+L391</f>
        <v>37726.300000000003</v>
      </c>
      <c r="I391" s="187">
        <f t="shared" ref="I391:N391" si="111">I393+I392+I394+I395</f>
        <v>1800</v>
      </c>
      <c r="J391" s="187">
        <f t="shared" si="111"/>
        <v>700</v>
      </c>
      <c r="K391" s="187">
        <f t="shared" si="111"/>
        <v>0</v>
      </c>
      <c r="L391" s="187">
        <f t="shared" si="111"/>
        <v>35226.300000000003</v>
      </c>
      <c r="M391" s="194">
        <f t="shared" si="111"/>
        <v>3200</v>
      </c>
      <c r="N391" s="194">
        <f t="shared" si="111"/>
        <v>3200</v>
      </c>
      <c r="O391" s="373"/>
      <c r="P391" s="355"/>
    </row>
    <row r="392" spans="1:16" x14ac:dyDescent="0.2">
      <c r="A392" s="355"/>
      <c r="B392" s="178" t="s">
        <v>159</v>
      </c>
      <c r="C392" s="94"/>
      <c r="D392" s="94"/>
      <c r="E392" s="94"/>
      <c r="F392" s="95"/>
      <c r="G392" s="94"/>
      <c r="H392" s="194">
        <f>I392+J392+K392+L392</f>
        <v>36000</v>
      </c>
      <c r="I392" s="187">
        <f t="shared" ref="I392:N394" si="112">I346+I354+I378+I386</f>
        <v>1800</v>
      </c>
      <c r="J392" s="187">
        <f t="shared" si="112"/>
        <v>700</v>
      </c>
      <c r="K392" s="187">
        <f t="shared" si="112"/>
        <v>0</v>
      </c>
      <c r="L392" s="187">
        <f t="shared" si="112"/>
        <v>33500</v>
      </c>
      <c r="M392" s="194">
        <f t="shared" si="112"/>
        <v>3200</v>
      </c>
      <c r="N392" s="194">
        <f t="shared" si="112"/>
        <v>3200</v>
      </c>
      <c r="O392" s="374"/>
      <c r="P392" s="355"/>
    </row>
    <row r="393" spans="1:16" x14ac:dyDescent="0.2">
      <c r="A393" s="355"/>
      <c r="B393" s="178" t="s">
        <v>158</v>
      </c>
      <c r="C393" s="180"/>
      <c r="D393" s="180"/>
      <c r="E393" s="180"/>
      <c r="F393" s="97"/>
      <c r="G393" s="180"/>
      <c r="H393" s="194">
        <f t="shared" si="110"/>
        <v>0</v>
      </c>
      <c r="I393" s="187">
        <f t="shared" si="112"/>
        <v>0</v>
      </c>
      <c r="J393" s="187">
        <f t="shared" si="112"/>
        <v>0</v>
      </c>
      <c r="K393" s="187">
        <f t="shared" si="112"/>
        <v>0</v>
      </c>
      <c r="L393" s="187">
        <f t="shared" si="112"/>
        <v>0</v>
      </c>
      <c r="M393" s="194">
        <f t="shared" si="112"/>
        <v>0</v>
      </c>
      <c r="N393" s="194">
        <f t="shared" si="112"/>
        <v>0</v>
      </c>
      <c r="O393" s="374"/>
      <c r="P393" s="355"/>
    </row>
    <row r="394" spans="1:16" x14ac:dyDescent="0.2">
      <c r="A394" s="355"/>
      <c r="B394" s="178" t="s">
        <v>161</v>
      </c>
      <c r="C394" s="240" t="s">
        <v>246</v>
      </c>
      <c r="D394" s="240" t="s">
        <v>246</v>
      </c>
      <c r="E394" s="240" t="s">
        <v>246</v>
      </c>
      <c r="F394" s="240" t="s">
        <v>246</v>
      </c>
      <c r="G394" s="240" t="s">
        <v>246</v>
      </c>
      <c r="H394" s="194">
        <f>I394+J394+K394+L394</f>
        <v>1726.3</v>
      </c>
      <c r="I394" s="187">
        <f t="shared" si="112"/>
        <v>0</v>
      </c>
      <c r="J394" s="187">
        <f t="shared" si="112"/>
        <v>0</v>
      </c>
      <c r="K394" s="187">
        <f t="shared" si="112"/>
        <v>0</v>
      </c>
      <c r="L394" s="187">
        <f t="shared" si="112"/>
        <v>1726.3</v>
      </c>
      <c r="M394" s="194">
        <f t="shared" si="112"/>
        <v>0</v>
      </c>
      <c r="N394" s="194">
        <f t="shared" si="112"/>
        <v>0</v>
      </c>
      <c r="O394" s="374"/>
      <c r="P394" s="355"/>
    </row>
    <row r="395" spans="1:16" ht="12.75" customHeight="1" x14ac:dyDescent="0.2">
      <c r="A395" s="355"/>
      <c r="B395" s="178" t="s">
        <v>162</v>
      </c>
      <c r="C395" s="240" t="s">
        <v>246</v>
      </c>
      <c r="D395" s="240" t="s">
        <v>246</v>
      </c>
      <c r="E395" s="240" t="s">
        <v>246</v>
      </c>
      <c r="F395" s="240" t="s">
        <v>246</v>
      </c>
      <c r="G395" s="240" t="s">
        <v>246</v>
      </c>
      <c r="H395" s="194">
        <f>I395+J395+K395+L395</f>
        <v>0</v>
      </c>
      <c r="I395" s="187">
        <f>I349+I357+I381+I389</f>
        <v>0</v>
      </c>
      <c r="J395" s="187">
        <f t="shared" ref="J395:N395" si="113">J349+J357+J381+J389</f>
        <v>0</v>
      </c>
      <c r="K395" s="187">
        <f t="shared" si="113"/>
        <v>0</v>
      </c>
      <c r="L395" s="187">
        <f t="shared" si="113"/>
        <v>0</v>
      </c>
      <c r="M395" s="194">
        <f t="shared" si="113"/>
        <v>0</v>
      </c>
      <c r="N395" s="194">
        <f t="shared" si="113"/>
        <v>0</v>
      </c>
      <c r="O395" s="374"/>
      <c r="P395" s="355"/>
    </row>
    <row r="396" spans="1:16" x14ac:dyDescent="0.2">
      <c r="A396" s="355"/>
      <c r="B396" s="181" t="s">
        <v>442</v>
      </c>
      <c r="C396" s="181"/>
      <c r="D396" s="181"/>
      <c r="E396" s="181"/>
      <c r="F396" s="181"/>
      <c r="G396" s="181"/>
      <c r="H396" s="196">
        <f>SUM(I396:L396)</f>
        <v>0</v>
      </c>
      <c r="I396" s="187">
        <f>I350+I358+I382+I390</f>
        <v>0</v>
      </c>
      <c r="J396" s="187">
        <f>J350+J358+J382+J390</f>
        <v>0</v>
      </c>
      <c r="K396" s="187">
        <f t="shared" ref="K396:N396" si="114">K350+K358+K382+K390</f>
        <v>0</v>
      </c>
      <c r="L396" s="187">
        <f t="shared" si="114"/>
        <v>0</v>
      </c>
      <c r="M396" s="194">
        <f t="shared" si="114"/>
        <v>0</v>
      </c>
      <c r="N396" s="194">
        <f t="shared" si="114"/>
        <v>0</v>
      </c>
      <c r="O396" s="375"/>
      <c r="P396" s="355"/>
    </row>
    <row r="397" spans="1:16" x14ac:dyDescent="0.2">
      <c r="A397" s="357" t="s">
        <v>54</v>
      </c>
      <c r="B397" s="357"/>
      <c r="C397" s="357"/>
      <c r="D397" s="357"/>
      <c r="E397" s="357"/>
      <c r="F397" s="357"/>
      <c r="G397" s="357"/>
      <c r="H397" s="357"/>
      <c r="I397" s="357"/>
      <c r="J397" s="357"/>
      <c r="K397" s="357"/>
      <c r="L397" s="357"/>
      <c r="M397" s="357"/>
      <c r="N397" s="357"/>
      <c r="O397" s="357"/>
      <c r="P397" s="357"/>
    </row>
    <row r="398" spans="1:16" x14ac:dyDescent="0.2">
      <c r="A398" s="361" t="s">
        <v>285</v>
      </c>
      <c r="B398" s="44" t="s">
        <v>109</v>
      </c>
      <c r="C398" s="94"/>
      <c r="D398" s="94"/>
      <c r="E398" s="94"/>
      <c r="F398" s="95"/>
      <c r="G398" s="94"/>
      <c r="H398" s="194" t="s">
        <v>22</v>
      </c>
      <c r="I398" s="187" t="s">
        <v>22</v>
      </c>
      <c r="J398" s="187" t="s">
        <v>22</v>
      </c>
      <c r="K398" s="187" t="s">
        <v>22</v>
      </c>
      <c r="L398" s="187" t="s">
        <v>22</v>
      </c>
      <c r="M398" s="194" t="s">
        <v>22</v>
      </c>
      <c r="N398" s="194" t="s">
        <v>22</v>
      </c>
      <c r="O398" s="370" t="s">
        <v>170</v>
      </c>
      <c r="P398" s="358" t="s">
        <v>371</v>
      </c>
    </row>
    <row r="399" spans="1:16" x14ac:dyDescent="0.2">
      <c r="A399" s="362"/>
      <c r="B399" s="41" t="s">
        <v>156</v>
      </c>
      <c r="C399" s="94"/>
      <c r="D399" s="94"/>
      <c r="E399" s="94"/>
      <c r="F399" s="95"/>
      <c r="G399" s="94"/>
      <c r="H399" s="194" t="s">
        <v>22</v>
      </c>
      <c r="I399" s="187" t="s">
        <v>167</v>
      </c>
      <c r="J399" s="187" t="s">
        <v>167</v>
      </c>
      <c r="K399" s="187" t="s">
        <v>167</v>
      </c>
      <c r="L399" s="187" t="s">
        <v>167</v>
      </c>
      <c r="M399" s="194" t="s">
        <v>22</v>
      </c>
      <c r="N399" s="194" t="s">
        <v>22</v>
      </c>
      <c r="O399" s="356"/>
      <c r="P399" s="359"/>
    </row>
    <row r="400" spans="1:16" ht="22.5" x14ac:dyDescent="0.2">
      <c r="A400" s="362"/>
      <c r="B400" s="238" t="s">
        <v>453</v>
      </c>
      <c r="C400" s="94"/>
      <c r="D400" s="94"/>
      <c r="E400" s="94"/>
      <c r="F400" s="95"/>
      <c r="G400" s="94"/>
      <c r="H400" s="198">
        <f t="shared" ref="H400:H405" si="115">I400+J400+K400+L400</f>
        <v>0</v>
      </c>
      <c r="I400" s="187">
        <v>0</v>
      </c>
      <c r="J400" s="187">
        <f>J401+J402+J403+J404</f>
        <v>0</v>
      </c>
      <c r="K400" s="187">
        <v>0</v>
      </c>
      <c r="L400" s="187">
        <f>L401+L402+L403+L404</f>
        <v>0</v>
      </c>
      <c r="M400" s="194">
        <f>M401+M402+M403+M404</f>
        <v>0</v>
      </c>
      <c r="N400" s="194">
        <f>N401+N402+N403+N404</f>
        <v>0</v>
      </c>
      <c r="O400" s="356"/>
      <c r="P400" s="359"/>
    </row>
    <row r="401" spans="1:16" x14ac:dyDescent="0.2">
      <c r="A401" s="362"/>
      <c r="B401" s="41" t="s">
        <v>159</v>
      </c>
      <c r="C401" s="93"/>
      <c r="D401" s="96"/>
      <c r="E401" s="96"/>
      <c r="F401" s="97"/>
      <c r="G401" s="93"/>
      <c r="H401" s="198">
        <f t="shared" si="115"/>
        <v>0</v>
      </c>
      <c r="I401" s="183">
        <f t="shared" ref="I401:N401" si="116">I409+I417</f>
        <v>0</v>
      </c>
      <c r="J401" s="183">
        <f t="shared" si="116"/>
        <v>0</v>
      </c>
      <c r="K401" s="183">
        <f t="shared" si="116"/>
        <v>0</v>
      </c>
      <c r="L401" s="183">
        <f t="shared" si="116"/>
        <v>0</v>
      </c>
      <c r="M401" s="196">
        <f t="shared" si="116"/>
        <v>0</v>
      </c>
      <c r="N401" s="196">
        <f t="shared" si="116"/>
        <v>0</v>
      </c>
      <c r="O401" s="356"/>
      <c r="P401" s="359"/>
    </row>
    <row r="402" spans="1:16" x14ac:dyDescent="0.2">
      <c r="A402" s="362"/>
      <c r="B402" s="41" t="s">
        <v>158</v>
      </c>
      <c r="C402" s="94"/>
      <c r="D402" s="94"/>
      <c r="E402" s="94"/>
      <c r="F402" s="95"/>
      <c r="G402" s="94"/>
      <c r="H402" s="198">
        <f t="shared" si="115"/>
        <v>0</v>
      </c>
      <c r="I402" s="183">
        <f t="shared" ref="I402:N402" si="117">I410+I418</f>
        <v>0</v>
      </c>
      <c r="J402" s="183">
        <f t="shared" si="117"/>
        <v>0</v>
      </c>
      <c r="K402" s="183">
        <f t="shared" si="117"/>
        <v>0</v>
      </c>
      <c r="L402" s="183">
        <f t="shared" si="117"/>
        <v>0</v>
      </c>
      <c r="M402" s="196">
        <f t="shared" si="117"/>
        <v>0</v>
      </c>
      <c r="N402" s="196">
        <f t="shared" si="117"/>
        <v>0</v>
      </c>
      <c r="O402" s="356"/>
      <c r="P402" s="359"/>
    </row>
    <row r="403" spans="1:16" x14ac:dyDescent="0.2">
      <c r="A403" s="362"/>
      <c r="B403" s="41" t="s">
        <v>286</v>
      </c>
      <c r="C403" s="240" t="s">
        <v>246</v>
      </c>
      <c r="D403" s="240" t="s">
        <v>246</v>
      </c>
      <c r="E403" s="240" t="s">
        <v>246</v>
      </c>
      <c r="F403" s="240" t="s">
        <v>246</v>
      </c>
      <c r="G403" s="240" t="s">
        <v>246</v>
      </c>
      <c r="H403" s="198">
        <f t="shared" si="115"/>
        <v>0</v>
      </c>
      <c r="I403" s="183">
        <f t="shared" ref="I403:N403" si="118">I411+I419</f>
        <v>0</v>
      </c>
      <c r="J403" s="183">
        <f t="shared" si="118"/>
        <v>0</v>
      </c>
      <c r="K403" s="183">
        <f t="shared" si="118"/>
        <v>0</v>
      </c>
      <c r="L403" s="183">
        <f t="shared" si="118"/>
        <v>0</v>
      </c>
      <c r="M403" s="196">
        <f t="shared" si="118"/>
        <v>0</v>
      </c>
      <c r="N403" s="196">
        <f t="shared" si="118"/>
        <v>0</v>
      </c>
      <c r="O403" s="356"/>
      <c r="P403" s="359"/>
    </row>
    <row r="404" spans="1:16" ht="12" customHeight="1" x14ac:dyDescent="0.2">
      <c r="A404" s="362"/>
      <c r="B404" s="179" t="s">
        <v>162</v>
      </c>
      <c r="C404" s="240" t="s">
        <v>246</v>
      </c>
      <c r="D404" s="240" t="s">
        <v>246</v>
      </c>
      <c r="E404" s="240" t="s">
        <v>246</v>
      </c>
      <c r="F404" s="240" t="s">
        <v>246</v>
      </c>
      <c r="G404" s="240" t="s">
        <v>246</v>
      </c>
      <c r="H404" s="198">
        <f t="shared" si="115"/>
        <v>0</v>
      </c>
      <c r="I404" s="183">
        <f t="shared" ref="I404:N404" si="119">I412+I420</f>
        <v>0</v>
      </c>
      <c r="J404" s="183">
        <f t="shared" si="119"/>
        <v>0</v>
      </c>
      <c r="K404" s="183">
        <f t="shared" si="119"/>
        <v>0</v>
      </c>
      <c r="L404" s="183">
        <f t="shared" si="119"/>
        <v>0</v>
      </c>
      <c r="M404" s="196">
        <f t="shared" si="119"/>
        <v>0</v>
      </c>
      <c r="N404" s="196">
        <f t="shared" si="119"/>
        <v>0</v>
      </c>
      <c r="O404" s="356"/>
      <c r="P404" s="359"/>
    </row>
    <row r="405" spans="1:16" ht="12.75" customHeight="1" x14ac:dyDescent="0.2">
      <c r="A405" s="363"/>
      <c r="B405" s="181" t="s">
        <v>442</v>
      </c>
      <c r="C405" s="181"/>
      <c r="D405" s="181"/>
      <c r="E405" s="181"/>
      <c r="F405" s="181"/>
      <c r="G405" s="181"/>
      <c r="H405" s="198">
        <f t="shared" si="115"/>
        <v>0</v>
      </c>
      <c r="I405" s="183">
        <f>I413+I421</f>
        <v>0</v>
      </c>
      <c r="J405" s="183">
        <f t="shared" ref="J405:N405" si="120">J413+J421</f>
        <v>0</v>
      </c>
      <c r="K405" s="183">
        <f t="shared" si="120"/>
        <v>0</v>
      </c>
      <c r="L405" s="183">
        <f t="shared" si="120"/>
        <v>0</v>
      </c>
      <c r="M405" s="196">
        <f t="shared" si="120"/>
        <v>0</v>
      </c>
      <c r="N405" s="196">
        <f t="shared" si="120"/>
        <v>0</v>
      </c>
      <c r="O405" s="356"/>
      <c r="P405" s="360"/>
    </row>
    <row r="406" spans="1:16" ht="22.5" x14ac:dyDescent="0.2">
      <c r="A406" s="355" t="s">
        <v>287</v>
      </c>
      <c r="B406" s="31" t="s">
        <v>181</v>
      </c>
      <c r="C406" s="94"/>
      <c r="D406" s="94"/>
      <c r="E406" s="94"/>
      <c r="F406" s="95"/>
      <c r="G406" s="94"/>
      <c r="H406" s="194">
        <v>1</v>
      </c>
      <c r="I406" s="187">
        <v>1</v>
      </c>
      <c r="J406" s="187">
        <v>1</v>
      </c>
      <c r="K406" s="187">
        <v>1</v>
      </c>
      <c r="L406" s="187">
        <v>1</v>
      </c>
      <c r="M406" s="194">
        <v>1</v>
      </c>
      <c r="N406" s="194">
        <v>1</v>
      </c>
      <c r="O406" s="355" t="s">
        <v>170</v>
      </c>
      <c r="P406" s="356" t="s">
        <v>372</v>
      </c>
    </row>
    <row r="407" spans="1:16" x14ac:dyDescent="0.2">
      <c r="A407" s="355"/>
      <c r="B407" s="31" t="s">
        <v>156</v>
      </c>
      <c r="C407" s="94"/>
      <c r="D407" s="94"/>
      <c r="E407" s="94"/>
      <c r="F407" s="95"/>
      <c r="G407" s="94"/>
      <c r="H407" s="194">
        <v>0</v>
      </c>
      <c r="I407" s="187" t="s">
        <v>167</v>
      </c>
      <c r="J407" s="187" t="s">
        <v>167</v>
      </c>
      <c r="K407" s="187" t="s">
        <v>167</v>
      </c>
      <c r="L407" s="187" t="s">
        <v>167</v>
      </c>
      <c r="M407" s="194">
        <v>0</v>
      </c>
      <c r="N407" s="194">
        <v>0</v>
      </c>
      <c r="O407" s="355"/>
      <c r="P407" s="356"/>
    </row>
    <row r="408" spans="1:16" ht="22.5" x14ac:dyDescent="0.2">
      <c r="A408" s="355"/>
      <c r="B408" s="238" t="s">
        <v>453</v>
      </c>
      <c r="C408" s="94"/>
      <c r="D408" s="94"/>
      <c r="E408" s="94"/>
      <c r="F408" s="95"/>
      <c r="G408" s="94"/>
      <c r="H408" s="194">
        <f>SUM(I408:L408)</f>
        <v>0</v>
      </c>
      <c r="I408" s="187">
        <f>SUM(I409:I413)</f>
        <v>0</v>
      </c>
      <c r="J408" s="187">
        <f t="shared" ref="J408:N408" si="121">SUM(J409:J413)</f>
        <v>0</v>
      </c>
      <c r="K408" s="187">
        <f t="shared" si="121"/>
        <v>0</v>
      </c>
      <c r="L408" s="187">
        <f t="shared" si="121"/>
        <v>0</v>
      </c>
      <c r="M408" s="194">
        <f t="shared" si="121"/>
        <v>0</v>
      </c>
      <c r="N408" s="194">
        <f t="shared" si="121"/>
        <v>0</v>
      </c>
      <c r="O408" s="355"/>
      <c r="P408" s="356"/>
    </row>
    <row r="409" spans="1:16" x14ac:dyDescent="0.2">
      <c r="A409" s="355"/>
      <c r="B409" s="31" t="s">
        <v>159</v>
      </c>
      <c r="C409" s="93"/>
      <c r="D409" s="93"/>
      <c r="E409" s="93"/>
      <c r="F409" s="97"/>
      <c r="G409" s="93"/>
      <c r="H409" s="194">
        <f t="shared" ref="H409:H413" si="122">SUM(I409:L409)</f>
        <v>0</v>
      </c>
      <c r="I409" s="187">
        <v>0</v>
      </c>
      <c r="J409" s="187">
        <v>0</v>
      </c>
      <c r="K409" s="187">
        <v>0</v>
      </c>
      <c r="L409" s="187">
        <v>0</v>
      </c>
      <c r="M409" s="194">
        <v>0</v>
      </c>
      <c r="N409" s="194">
        <v>0</v>
      </c>
      <c r="O409" s="355"/>
      <c r="P409" s="356"/>
    </row>
    <row r="410" spans="1:16" x14ac:dyDescent="0.2">
      <c r="A410" s="355"/>
      <c r="B410" s="31" t="s">
        <v>158</v>
      </c>
      <c r="C410" s="94"/>
      <c r="D410" s="94"/>
      <c r="E410" s="94"/>
      <c r="F410" s="95"/>
      <c r="G410" s="94"/>
      <c r="H410" s="194">
        <f t="shared" si="122"/>
        <v>0</v>
      </c>
      <c r="I410" s="187">
        <v>0</v>
      </c>
      <c r="J410" s="187">
        <v>0</v>
      </c>
      <c r="K410" s="187">
        <v>0</v>
      </c>
      <c r="L410" s="187">
        <v>0</v>
      </c>
      <c r="M410" s="194">
        <v>0</v>
      </c>
      <c r="N410" s="194">
        <v>0</v>
      </c>
      <c r="O410" s="355"/>
      <c r="P410" s="356"/>
    </row>
    <row r="411" spans="1:16" x14ac:dyDescent="0.2">
      <c r="A411" s="355"/>
      <c r="B411" s="31" t="s">
        <v>161</v>
      </c>
      <c r="C411" s="240" t="s">
        <v>246</v>
      </c>
      <c r="D411" s="240" t="s">
        <v>246</v>
      </c>
      <c r="E411" s="240" t="s">
        <v>246</v>
      </c>
      <c r="F411" s="240" t="s">
        <v>246</v>
      </c>
      <c r="G411" s="240" t="s">
        <v>246</v>
      </c>
      <c r="H411" s="194">
        <f t="shared" si="122"/>
        <v>0</v>
      </c>
      <c r="I411" s="187">
        <v>0</v>
      </c>
      <c r="J411" s="187">
        <v>0</v>
      </c>
      <c r="K411" s="187">
        <v>0</v>
      </c>
      <c r="L411" s="187">
        <v>0</v>
      </c>
      <c r="M411" s="194">
        <v>0</v>
      </c>
      <c r="N411" s="194">
        <v>0</v>
      </c>
      <c r="O411" s="355"/>
      <c r="P411" s="356"/>
    </row>
    <row r="412" spans="1:16" ht="13.5" customHeight="1" x14ac:dyDescent="0.2">
      <c r="A412" s="355"/>
      <c r="B412" s="31" t="s">
        <v>162</v>
      </c>
      <c r="C412" s="240" t="s">
        <v>246</v>
      </c>
      <c r="D412" s="240" t="s">
        <v>246</v>
      </c>
      <c r="E412" s="240" t="s">
        <v>246</v>
      </c>
      <c r="F412" s="240" t="s">
        <v>246</v>
      </c>
      <c r="G412" s="240" t="s">
        <v>246</v>
      </c>
      <c r="H412" s="194">
        <f t="shared" si="122"/>
        <v>0</v>
      </c>
      <c r="I412" s="187">
        <v>0</v>
      </c>
      <c r="J412" s="187">
        <v>0</v>
      </c>
      <c r="K412" s="187">
        <v>0</v>
      </c>
      <c r="L412" s="187">
        <v>0</v>
      </c>
      <c r="M412" s="194">
        <v>0</v>
      </c>
      <c r="N412" s="194">
        <v>0</v>
      </c>
      <c r="O412" s="355"/>
      <c r="P412" s="356"/>
    </row>
    <row r="413" spans="1:16" x14ac:dyDescent="0.2">
      <c r="A413" s="355"/>
      <c r="B413" s="181" t="s">
        <v>442</v>
      </c>
      <c r="C413" s="181"/>
      <c r="D413" s="181"/>
      <c r="E413" s="181"/>
      <c r="F413" s="181"/>
      <c r="G413" s="181"/>
      <c r="H413" s="194">
        <f t="shared" si="122"/>
        <v>0</v>
      </c>
      <c r="I413" s="183">
        <v>0</v>
      </c>
      <c r="J413" s="183">
        <v>0</v>
      </c>
      <c r="K413" s="183">
        <v>0</v>
      </c>
      <c r="L413" s="183">
        <v>0</v>
      </c>
      <c r="M413" s="196">
        <v>0</v>
      </c>
      <c r="N413" s="196">
        <v>0</v>
      </c>
      <c r="O413" s="355"/>
      <c r="P413" s="356"/>
    </row>
    <row r="414" spans="1:16" x14ac:dyDescent="0.2">
      <c r="A414" s="355" t="s">
        <v>288</v>
      </c>
      <c r="B414" s="178" t="s">
        <v>204</v>
      </c>
      <c r="C414" s="94"/>
      <c r="D414" s="94"/>
      <c r="E414" s="94"/>
      <c r="F414" s="95"/>
      <c r="G414" s="94"/>
      <c r="H414" s="194">
        <v>12</v>
      </c>
      <c r="I414" s="187">
        <v>3</v>
      </c>
      <c r="J414" s="187">
        <v>3</v>
      </c>
      <c r="K414" s="187">
        <v>3</v>
      </c>
      <c r="L414" s="187">
        <v>3</v>
      </c>
      <c r="M414" s="194">
        <v>12</v>
      </c>
      <c r="N414" s="194">
        <v>12</v>
      </c>
      <c r="O414" s="355" t="s">
        <v>170</v>
      </c>
      <c r="P414" s="355" t="s">
        <v>289</v>
      </c>
    </row>
    <row r="415" spans="1:16" x14ac:dyDescent="0.2">
      <c r="A415" s="355"/>
      <c r="B415" s="178" t="s">
        <v>156</v>
      </c>
      <c r="C415" s="94"/>
      <c r="D415" s="94"/>
      <c r="E415" s="94"/>
      <c r="F415" s="95"/>
      <c r="G415" s="94"/>
      <c r="H415" s="194">
        <v>0</v>
      </c>
      <c r="I415" s="187" t="s">
        <v>167</v>
      </c>
      <c r="J415" s="187" t="s">
        <v>167</v>
      </c>
      <c r="K415" s="187" t="s">
        <v>167</v>
      </c>
      <c r="L415" s="187" t="s">
        <v>167</v>
      </c>
      <c r="M415" s="194">
        <v>0</v>
      </c>
      <c r="N415" s="194">
        <v>0</v>
      </c>
      <c r="O415" s="355"/>
      <c r="P415" s="355"/>
    </row>
    <row r="416" spans="1:16" ht="22.5" x14ac:dyDescent="0.2">
      <c r="A416" s="355"/>
      <c r="B416" s="238" t="s">
        <v>453</v>
      </c>
      <c r="C416" s="94"/>
      <c r="D416" s="94"/>
      <c r="E416" s="94"/>
      <c r="F416" s="95"/>
      <c r="G416" s="94"/>
      <c r="H416" s="194">
        <f>SUM(I416:L416)</f>
        <v>0</v>
      </c>
      <c r="I416" s="187">
        <f>SUM(I417:I421)</f>
        <v>0</v>
      </c>
      <c r="J416" s="187">
        <f t="shared" ref="J416:N416" si="123">SUM(J417:J421)</f>
        <v>0</v>
      </c>
      <c r="K416" s="187">
        <f t="shared" si="123"/>
        <v>0</v>
      </c>
      <c r="L416" s="187">
        <f t="shared" si="123"/>
        <v>0</v>
      </c>
      <c r="M416" s="194">
        <f t="shared" si="123"/>
        <v>0</v>
      </c>
      <c r="N416" s="194">
        <f t="shared" si="123"/>
        <v>0</v>
      </c>
      <c r="O416" s="355"/>
      <c r="P416" s="355"/>
    </row>
    <row r="417" spans="1:20" x14ac:dyDescent="0.2">
      <c r="A417" s="355"/>
      <c r="B417" s="178" t="s">
        <v>159</v>
      </c>
      <c r="C417" s="94"/>
      <c r="D417" s="94"/>
      <c r="E417" s="94"/>
      <c r="F417" s="95"/>
      <c r="G417" s="94"/>
      <c r="H417" s="194">
        <f t="shared" ref="H417:H421" si="124">SUM(I417:L417)</f>
        <v>0</v>
      </c>
      <c r="I417" s="187">
        <v>0</v>
      </c>
      <c r="J417" s="187">
        <v>0</v>
      </c>
      <c r="K417" s="187">
        <v>0</v>
      </c>
      <c r="L417" s="187">
        <v>0</v>
      </c>
      <c r="M417" s="194">
        <v>0</v>
      </c>
      <c r="N417" s="194">
        <v>0</v>
      </c>
      <c r="O417" s="355"/>
      <c r="P417" s="355"/>
    </row>
    <row r="418" spans="1:20" x14ac:dyDescent="0.2">
      <c r="A418" s="355"/>
      <c r="B418" s="178" t="s">
        <v>158</v>
      </c>
      <c r="C418" s="94"/>
      <c r="D418" s="94"/>
      <c r="E418" s="94"/>
      <c r="F418" s="95"/>
      <c r="G418" s="94"/>
      <c r="H418" s="194">
        <f t="shared" si="124"/>
        <v>0</v>
      </c>
      <c r="I418" s="187">
        <v>0</v>
      </c>
      <c r="J418" s="187">
        <v>0</v>
      </c>
      <c r="K418" s="187">
        <v>0</v>
      </c>
      <c r="L418" s="187">
        <v>0</v>
      </c>
      <c r="M418" s="194">
        <v>0</v>
      </c>
      <c r="N418" s="194">
        <v>0</v>
      </c>
      <c r="O418" s="355"/>
      <c r="P418" s="355"/>
    </row>
    <row r="419" spans="1:20" x14ac:dyDescent="0.2">
      <c r="A419" s="355"/>
      <c r="B419" s="178" t="s">
        <v>161</v>
      </c>
      <c r="C419" s="240" t="s">
        <v>246</v>
      </c>
      <c r="D419" s="240" t="s">
        <v>246</v>
      </c>
      <c r="E419" s="240" t="s">
        <v>246</v>
      </c>
      <c r="F419" s="240" t="s">
        <v>246</v>
      </c>
      <c r="G419" s="240" t="s">
        <v>246</v>
      </c>
      <c r="H419" s="194">
        <f t="shared" si="124"/>
        <v>0</v>
      </c>
      <c r="I419" s="187">
        <v>0</v>
      </c>
      <c r="J419" s="187">
        <v>0</v>
      </c>
      <c r="K419" s="187">
        <v>0</v>
      </c>
      <c r="L419" s="187">
        <v>0</v>
      </c>
      <c r="M419" s="194">
        <v>0</v>
      </c>
      <c r="N419" s="194">
        <v>0</v>
      </c>
      <c r="O419" s="355"/>
      <c r="P419" s="355"/>
    </row>
    <row r="420" spans="1:20" ht="22.5" x14ac:dyDescent="0.2">
      <c r="A420" s="355"/>
      <c r="B420" s="178" t="s">
        <v>162</v>
      </c>
      <c r="C420" s="240" t="s">
        <v>246</v>
      </c>
      <c r="D420" s="240" t="s">
        <v>246</v>
      </c>
      <c r="E420" s="240" t="s">
        <v>246</v>
      </c>
      <c r="F420" s="240" t="s">
        <v>246</v>
      </c>
      <c r="G420" s="240" t="s">
        <v>246</v>
      </c>
      <c r="H420" s="194">
        <f t="shared" si="124"/>
        <v>0</v>
      </c>
      <c r="I420" s="187">
        <v>0</v>
      </c>
      <c r="J420" s="187">
        <v>0</v>
      </c>
      <c r="K420" s="187">
        <v>0</v>
      </c>
      <c r="L420" s="187">
        <v>0</v>
      </c>
      <c r="M420" s="194">
        <v>0</v>
      </c>
      <c r="N420" s="194">
        <v>0</v>
      </c>
      <c r="O420" s="355"/>
      <c r="P420" s="355"/>
    </row>
    <row r="421" spans="1:20" x14ac:dyDescent="0.2">
      <c r="A421" s="355"/>
      <c r="B421" s="181" t="s">
        <v>442</v>
      </c>
      <c r="C421" s="181"/>
      <c r="D421" s="181"/>
      <c r="E421" s="181"/>
      <c r="F421" s="181"/>
      <c r="G421" s="181"/>
      <c r="H421" s="194">
        <f t="shared" si="124"/>
        <v>0</v>
      </c>
      <c r="I421" s="183">
        <v>0</v>
      </c>
      <c r="J421" s="183">
        <v>0</v>
      </c>
      <c r="K421" s="183">
        <v>0</v>
      </c>
      <c r="L421" s="183">
        <v>0</v>
      </c>
      <c r="M421" s="196">
        <v>0</v>
      </c>
      <c r="N421" s="196">
        <v>0</v>
      </c>
      <c r="O421" s="355"/>
      <c r="P421" s="355"/>
    </row>
    <row r="422" spans="1:20" ht="22.5" x14ac:dyDescent="0.2">
      <c r="A422" s="355" t="s">
        <v>290</v>
      </c>
      <c r="B422" s="31" t="s">
        <v>454</v>
      </c>
      <c r="C422" s="94"/>
      <c r="D422" s="94"/>
      <c r="E422" s="94"/>
      <c r="F422" s="95"/>
      <c r="G422" s="94"/>
      <c r="H422" s="194">
        <f>SUM(I422:L422)</f>
        <v>0</v>
      </c>
      <c r="I422" s="187">
        <f>SUM(I423:I427)</f>
        <v>0</v>
      </c>
      <c r="J422" s="187">
        <f t="shared" ref="J422:N422" si="125">SUM(J423:J427)</f>
        <v>0</v>
      </c>
      <c r="K422" s="187">
        <f t="shared" si="125"/>
        <v>0</v>
      </c>
      <c r="L422" s="187">
        <f t="shared" si="125"/>
        <v>0</v>
      </c>
      <c r="M422" s="194">
        <f t="shared" si="125"/>
        <v>0</v>
      </c>
      <c r="N422" s="194">
        <f t="shared" si="125"/>
        <v>0</v>
      </c>
      <c r="O422" s="355"/>
      <c r="P422" s="355"/>
    </row>
    <row r="423" spans="1:20" x14ac:dyDescent="0.2">
      <c r="A423" s="355"/>
      <c r="B423" s="31" t="s">
        <v>159</v>
      </c>
      <c r="C423" s="94"/>
      <c r="D423" s="94"/>
      <c r="E423" s="94"/>
      <c r="F423" s="95"/>
      <c r="G423" s="94"/>
      <c r="H423" s="194">
        <f t="shared" ref="H423:H427" si="126">SUM(I423:L423)</f>
        <v>0</v>
      </c>
      <c r="I423" s="187">
        <f>I401</f>
        <v>0</v>
      </c>
      <c r="J423" s="187">
        <f t="shared" ref="J423:N423" si="127">J401</f>
        <v>0</v>
      </c>
      <c r="K423" s="187">
        <f t="shared" si="127"/>
        <v>0</v>
      </c>
      <c r="L423" s="187">
        <f t="shared" si="127"/>
        <v>0</v>
      </c>
      <c r="M423" s="194">
        <f t="shared" si="127"/>
        <v>0</v>
      </c>
      <c r="N423" s="194">
        <f t="shared" si="127"/>
        <v>0</v>
      </c>
      <c r="O423" s="355"/>
      <c r="P423" s="355"/>
    </row>
    <row r="424" spans="1:20" x14ac:dyDescent="0.2">
      <c r="A424" s="355"/>
      <c r="B424" s="31" t="s">
        <v>158</v>
      </c>
      <c r="C424" s="94"/>
      <c r="D424" s="94"/>
      <c r="E424" s="94"/>
      <c r="F424" s="95"/>
      <c r="G424" s="94"/>
      <c r="H424" s="194">
        <f t="shared" si="126"/>
        <v>0</v>
      </c>
      <c r="I424" s="187">
        <f t="shared" ref="I424:N427" si="128">I402</f>
        <v>0</v>
      </c>
      <c r="J424" s="187">
        <f t="shared" si="128"/>
        <v>0</v>
      </c>
      <c r="K424" s="187">
        <f t="shared" si="128"/>
        <v>0</v>
      </c>
      <c r="L424" s="187">
        <f t="shared" si="128"/>
        <v>0</v>
      </c>
      <c r="M424" s="194">
        <f t="shared" si="128"/>
        <v>0</v>
      </c>
      <c r="N424" s="194">
        <f t="shared" si="128"/>
        <v>0</v>
      </c>
      <c r="O424" s="355"/>
      <c r="P424" s="355"/>
    </row>
    <row r="425" spans="1:20" x14ac:dyDescent="0.2">
      <c r="A425" s="355"/>
      <c r="B425" s="238" t="s">
        <v>161</v>
      </c>
      <c r="C425" s="240" t="s">
        <v>246</v>
      </c>
      <c r="D425" s="240" t="s">
        <v>246</v>
      </c>
      <c r="E425" s="240" t="s">
        <v>246</v>
      </c>
      <c r="F425" s="240" t="s">
        <v>246</v>
      </c>
      <c r="G425" s="240" t="s">
        <v>246</v>
      </c>
      <c r="H425" s="194">
        <f t="shared" si="126"/>
        <v>0</v>
      </c>
      <c r="I425" s="187">
        <f t="shared" si="128"/>
        <v>0</v>
      </c>
      <c r="J425" s="187">
        <f t="shared" si="128"/>
        <v>0</v>
      </c>
      <c r="K425" s="187">
        <f t="shared" si="128"/>
        <v>0</v>
      </c>
      <c r="L425" s="187">
        <f t="shared" si="128"/>
        <v>0</v>
      </c>
      <c r="M425" s="194">
        <f t="shared" si="128"/>
        <v>0</v>
      </c>
      <c r="N425" s="194">
        <f t="shared" si="128"/>
        <v>0</v>
      </c>
      <c r="O425" s="355"/>
      <c r="P425" s="355"/>
    </row>
    <row r="426" spans="1:20" ht="12.75" customHeight="1" x14ac:dyDescent="0.2">
      <c r="A426" s="355"/>
      <c r="B426" s="238" t="s">
        <v>162</v>
      </c>
      <c r="C426" s="240" t="s">
        <v>246</v>
      </c>
      <c r="D426" s="240" t="s">
        <v>246</v>
      </c>
      <c r="E426" s="240" t="s">
        <v>246</v>
      </c>
      <c r="F426" s="240" t="s">
        <v>246</v>
      </c>
      <c r="G426" s="240" t="s">
        <v>246</v>
      </c>
      <c r="H426" s="194">
        <f t="shared" si="126"/>
        <v>0</v>
      </c>
      <c r="I426" s="187">
        <f t="shared" si="128"/>
        <v>0</v>
      </c>
      <c r="J426" s="187">
        <f t="shared" si="128"/>
        <v>0</v>
      </c>
      <c r="K426" s="187">
        <f t="shared" si="128"/>
        <v>0</v>
      </c>
      <c r="L426" s="187">
        <f t="shared" si="128"/>
        <v>0</v>
      </c>
      <c r="M426" s="194">
        <f t="shared" si="128"/>
        <v>0</v>
      </c>
      <c r="N426" s="194">
        <f t="shared" si="128"/>
        <v>0</v>
      </c>
      <c r="O426" s="355"/>
      <c r="P426" s="355"/>
    </row>
    <row r="427" spans="1:20" ht="15" customHeight="1" x14ac:dyDescent="0.2">
      <c r="A427" s="355"/>
      <c r="B427" s="181" t="s">
        <v>442</v>
      </c>
      <c r="C427" s="181"/>
      <c r="D427" s="181"/>
      <c r="E427" s="181"/>
      <c r="F427" s="181"/>
      <c r="G427" s="181"/>
      <c r="H427" s="194">
        <f t="shared" si="126"/>
        <v>0</v>
      </c>
      <c r="I427" s="187">
        <f t="shared" si="128"/>
        <v>0</v>
      </c>
      <c r="J427" s="187">
        <f t="shared" si="128"/>
        <v>0</v>
      </c>
      <c r="K427" s="187">
        <f t="shared" si="128"/>
        <v>0</v>
      </c>
      <c r="L427" s="187">
        <f t="shared" si="128"/>
        <v>0</v>
      </c>
      <c r="M427" s="194">
        <f t="shared" si="128"/>
        <v>0</v>
      </c>
      <c r="N427" s="194">
        <f t="shared" si="128"/>
        <v>0</v>
      </c>
      <c r="O427" s="355"/>
      <c r="P427" s="355"/>
    </row>
    <row r="428" spans="1:20" ht="22.5" x14ac:dyDescent="0.2">
      <c r="A428" s="356" t="s">
        <v>291</v>
      </c>
      <c r="B428" s="179" t="s">
        <v>454</v>
      </c>
      <c r="C428" s="95"/>
      <c r="D428" s="95"/>
      <c r="E428" s="95"/>
      <c r="F428" s="200"/>
      <c r="G428" s="200"/>
      <c r="H428" s="194">
        <f t="shared" ref="H428:H433" si="129">H422+H391+H326+H271+H233+H178+H74</f>
        <v>5271627.3</v>
      </c>
      <c r="I428" s="187">
        <f>SUM(I429:I433)</f>
        <v>5150942.5999999996</v>
      </c>
      <c r="J428" s="187">
        <f t="shared" ref="J428:N428" si="130">SUM(J429:J433)</f>
        <v>5040723.7</v>
      </c>
      <c r="K428" s="187">
        <f t="shared" si="130"/>
        <v>5011789.9000000004</v>
      </c>
      <c r="L428" s="187">
        <f t="shared" si="130"/>
        <v>5068171.0999999996</v>
      </c>
      <c r="M428" s="194">
        <f t="shared" si="130"/>
        <v>5237101</v>
      </c>
      <c r="N428" s="194">
        <f t="shared" si="130"/>
        <v>5237101</v>
      </c>
      <c r="O428" s="355"/>
      <c r="P428" s="355"/>
      <c r="R428" s="39"/>
    </row>
    <row r="429" spans="1:20" x14ac:dyDescent="0.2">
      <c r="A429" s="356"/>
      <c r="B429" s="179" t="s">
        <v>159</v>
      </c>
      <c r="C429" s="95"/>
      <c r="D429" s="95"/>
      <c r="E429" s="95"/>
      <c r="F429" s="200"/>
      <c r="G429" s="200"/>
      <c r="H429" s="194">
        <f t="shared" si="129"/>
        <v>269901</v>
      </c>
      <c r="I429" s="187">
        <f t="shared" ref="I429:N432" si="131">I423+I392+I327+I272+I234+I179+I75</f>
        <v>150942.6</v>
      </c>
      <c r="J429" s="187">
        <f t="shared" si="131"/>
        <v>40723.699999999997</v>
      </c>
      <c r="K429" s="187">
        <f t="shared" si="131"/>
        <v>11789.9</v>
      </c>
      <c r="L429" s="187">
        <f t="shared" si="131"/>
        <v>66444.800000000003</v>
      </c>
      <c r="M429" s="194">
        <f t="shared" si="131"/>
        <v>237101</v>
      </c>
      <c r="N429" s="194">
        <f t="shared" si="131"/>
        <v>237101</v>
      </c>
      <c r="O429" s="355"/>
      <c r="P429" s="355"/>
      <c r="R429" s="39"/>
    </row>
    <row r="430" spans="1:20" x14ac:dyDescent="0.2">
      <c r="A430" s="356"/>
      <c r="B430" s="179" t="s">
        <v>158</v>
      </c>
      <c r="C430" s="95"/>
      <c r="D430" s="95"/>
      <c r="E430" s="95"/>
      <c r="F430" s="200"/>
      <c r="G430" s="200"/>
      <c r="H430" s="194">
        <f t="shared" si="129"/>
        <v>0</v>
      </c>
      <c r="I430" s="187">
        <f t="shared" si="131"/>
        <v>0</v>
      </c>
      <c r="J430" s="187">
        <f t="shared" si="131"/>
        <v>0</v>
      </c>
      <c r="K430" s="187">
        <f t="shared" si="131"/>
        <v>0</v>
      </c>
      <c r="L430" s="187">
        <f t="shared" si="131"/>
        <v>0</v>
      </c>
      <c r="M430" s="194">
        <f t="shared" si="131"/>
        <v>0</v>
      </c>
      <c r="N430" s="194">
        <f t="shared" si="131"/>
        <v>0</v>
      </c>
      <c r="O430" s="355"/>
      <c r="P430" s="355"/>
    </row>
    <row r="431" spans="1:20" x14ac:dyDescent="0.2">
      <c r="A431" s="356"/>
      <c r="B431" s="239" t="s">
        <v>161</v>
      </c>
      <c r="C431" s="240" t="s">
        <v>246</v>
      </c>
      <c r="D431" s="240" t="s">
        <v>246</v>
      </c>
      <c r="E431" s="240" t="s">
        <v>246</v>
      </c>
      <c r="F431" s="240" t="s">
        <v>246</v>
      </c>
      <c r="G431" s="240" t="s">
        <v>246</v>
      </c>
      <c r="H431" s="194">
        <f t="shared" si="129"/>
        <v>1726.3</v>
      </c>
      <c r="I431" s="187">
        <f t="shared" si="131"/>
        <v>0</v>
      </c>
      <c r="J431" s="187">
        <f t="shared" si="131"/>
        <v>0</v>
      </c>
      <c r="K431" s="187">
        <f t="shared" si="131"/>
        <v>0</v>
      </c>
      <c r="L431" s="187">
        <f t="shared" si="131"/>
        <v>1726.3</v>
      </c>
      <c r="M431" s="194">
        <f t="shared" si="131"/>
        <v>0</v>
      </c>
      <c r="N431" s="194">
        <f t="shared" si="131"/>
        <v>0</v>
      </c>
      <c r="O431" s="355"/>
      <c r="P431" s="355"/>
      <c r="R431" s="39"/>
      <c r="S431" s="39"/>
      <c r="T431" s="39"/>
    </row>
    <row r="432" spans="1:20" ht="13.5" customHeight="1" x14ac:dyDescent="0.2">
      <c r="A432" s="356"/>
      <c r="B432" s="239" t="s">
        <v>162</v>
      </c>
      <c r="C432" s="240" t="s">
        <v>246</v>
      </c>
      <c r="D432" s="240" t="s">
        <v>246</v>
      </c>
      <c r="E432" s="240" t="s">
        <v>246</v>
      </c>
      <c r="F432" s="240" t="s">
        <v>246</v>
      </c>
      <c r="G432" s="240" t="s">
        <v>246</v>
      </c>
      <c r="H432" s="194">
        <f t="shared" si="129"/>
        <v>0</v>
      </c>
      <c r="I432" s="187">
        <f t="shared" si="131"/>
        <v>0</v>
      </c>
      <c r="J432" s="187">
        <f t="shared" si="131"/>
        <v>0</v>
      </c>
      <c r="K432" s="187">
        <f t="shared" si="131"/>
        <v>0</v>
      </c>
      <c r="L432" s="187">
        <f t="shared" si="131"/>
        <v>0</v>
      </c>
      <c r="M432" s="194">
        <f t="shared" si="131"/>
        <v>0</v>
      </c>
      <c r="N432" s="194">
        <f t="shared" si="131"/>
        <v>0</v>
      </c>
      <c r="O432" s="355"/>
      <c r="P432" s="355"/>
    </row>
    <row r="433" spans="1:16" x14ac:dyDescent="0.2">
      <c r="A433" s="356"/>
      <c r="B433" s="182" t="s">
        <v>442</v>
      </c>
      <c r="C433" s="182"/>
      <c r="D433" s="182"/>
      <c r="E433" s="182"/>
      <c r="F433" s="242"/>
      <c r="G433" s="242"/>
      <c r="H433" s="194">
        <f t="shared" si="129"/>
        <v>5000000</v>
      </c>
      <c r="I433" s="187">
        <f t="shared" ref="I433:N433" si="132">I427+I396+I331+I276+I238+I183+I79</f>
        <v>5000000</v>
      </c>
      <c r="J433" s="187">
        <f t="shared" si="132"/>
        <v>5000000</v>
      </c>
      <c r="K433" s="187">
        <f t="shared" si="132"/>
        <v>5000000</v>
      </c>
      <c r="L433" s="187">
        <f t="shared" si="132"/>
        <v>5000000</v>
      </c>
      <c r="M433" s="194">
        <f t="shared" si="132"/>
        <v>5000000</v>
      </c>
      <c r="N433" s="194">
        <f t="shared" si="132"/>
        <v>5000000</v>
      </c>
      <c r="O433" s="355"/>
      <c r="P433" s="355"/>
    </row>
    <row r="434" spans="1:16" ht="22.5" x14ac:dyDescent="0.2">
      <c r="A434" s="388" t="s">
        <v>455</v>
      </c>
      <c r="B434" s="45" t="s">
        <v>454</v>
      </c>
      <c r="C434" s="95"/>
      <c r="D434" s="95"/>
      <c r="E434" s="95"/>
      <c r="F434" s="95"/>
      <c r="G434" s="32"/>
      <c r="H434" s="194">
        <f>SUM(H435+H444+H445+H446+H447)</f>
        <v>5271627.3</v>
      </c>
      <c r="I434" s="187">
        <f>I444+I435+I445+I446+I447</f>
        <v>5150942.5999999996</v>
      </c>
      <c r="J434" s="187">
        <f t="shared" ref="J434:N434" si="133">J444+J435+J445+J446+J447</f>
        <v>5040723.7</v>
      </c>
      <c r="K434" s="187">
        <f t="shared" si="133"/>
        <v>5011789.9000000004</v>
      </c>
      <c r="L434" s="187">
        <f t="shared" si="133"/>
        <v>5068171.0999999996</v>
      </c>
      <c r="M434" s="199">
        <f t="shared" si="133"/>
        <v>5237101</v>
      </c>
      <c r="N434" s="199">
        <f t="shared" si="133"/>
        <v>5237101</v>
      </c>
      <c r="O434" s="33"/>
      <c r="P434" s="46"/>
    </row>
    <row r="435" spans="1:16" x14ac:dyDescent="0.2">
      <c r="A435" s="388"/>
      <c r="B435" s="45" t="s">
        <v>159</v>
      </c>
      <c r="C435" s="97"/>
      <c r="D435" s="96"/>
      <c r="E435" s="96"/>
      <c r="F435" s="97"/>
      <c r="G435" s="97"/>
      <c r="H435" s="194">
        <f t="shared" ref="H435:N435" si="134">SUM(H436:H443)</f>
        <v>269901</v>
      </c>
      <c r="I435" s="187">
        <f t="shared" si="134"/>
        <v>150942.6</v>
      </c>
      <c r="J435" s="187">
        <f t="shared" si="134"/>
        <v>40723.699999999997</v>
      </c>
      <c r="K435" s="187">
        <f t="shared" si="134"/>
        <v>11789.9</v>
      </c>
      <c r="L435" s="187">
        <f t="shared" si="134"/>
        <v>66444.800000000003</v>
      </c>
      <c r="M435" s="199">
        <f t="shared" si="134"/>
        <v>237101</v>
      </c>
      <c r="N435" s="199">
        <f t="shared" si="134"/>
        <v>237101</v>
      </c>
      <c r="O435" s="178"/>
      <c r="P435" s="178"/>
    </row>
    <row r="436" spans="1:16" x14ac:dyDescent="0.2">
      <c r="A436" s="388"/>
      <c r="B436" s="179" t="s">
        <v>159</v>
      </c>
      <c r="C436" s="97">
        <v>123</v>
      </c>
      <c r="D436" s="96" t="s">
        <v>160</v>
      </c>
      <c r="E436" s="96" t="s">
        <v>292</v>
      </c>
      <c r="F436" s="97" t="s">
        <v>373</v>
      </c>
      <c r="G436" s="97">
        <v>241</v>
      </c>
      <c r="H436" s="194">
        <f t="shared" ref="H436:H446" si="135">I436+J436+K436+L436</f>
        <v>2000</v>
      </c>
      <c r="I436" s="187">
        <f>I13</f>
        <v>0</v>
      </c>
      <c r="J436" s="187">
        <v>0</v>
      </c>
      <c r="K436" s="187">
        <f>K13</f>
        <v>0</v>
      </c>
      <c r="L436" s="187">
        <f>L13</f>
        <v>2000</v>
      </c>
      <c r="M436" s="194">
        <f>M13</f>
        <v>2000</v>
      </c>
      <c r="N436" s="194">
        <f>N13</f>
        <v>2000</v>
      </c>
      <c r="O436" s="178"/>
      <c r="P436" s="178"/>
    </row>
    <row r="437" spans="1:16" x14ac:dyDescent="0.2">
      <c r="A437" s="388"/>
      <c r="B437" s="179" t="s">
        <v>159</v>
      </c>
      <c r="C437" s="98">
        <v>123</v>
      </c>
      <c r="D437" s="96" t="s">
        <v>160</v>
      </c>
      <c r="E437" s="96" t="s">
        <v>280</v>
      </c>
      <c r="F437" s="97" t="s">
        <v>374</v>
      </c>
      <c r="G437" s="98">
        <v>244</v>
      </c>
      <c r="H437" s="194">
        <f t="shared" si="135"/>
        <v>45207.100000000006</v>
      </c>
      <c r="I437" s="189">
        <f t="shared" ref="I437:N437" si="136">I101+I109+I117+I125</f>
        <v>11940.6</v>
      </c>
      <c r="J437" s="189">
        <f t="shared" si="136"/>
        <v>29944.7</v>
      </c>
      <c r="K437" s="189">
        <f t="shared" si="136"/>
        <v>1710.9</v>
      </c>
      <c r="L437" s="189">
        <f t="shared" si="136"/>
        <v>1610.9</v>
      </c>
      <c r="M437" s="194">
        <f t="shared" si="136"/>
        <v>45207.1</v>
      </c>
      <c r="N437" s="194">
        <f t="shared" si="136"/>
        <v>45207.1</v>
      </c>
      <c r="O437" s="178"/>
      <c r="P437" s="178"/>
    </row>
    <row r="438" spans="1:16" x14ac:dyDescent="0.2">
      <c r="A438" s="388"/>
      <c r="B438" s="179" t="s">
        <v>159</v>
      </c>
      <c r="C438" s="98">
        <v>123</v>
      </c>
      <c r="D438" s="96" t="s">
        <v>160</v>
      </c>
      <c r="E438" s="96" t="s">
        <v>280</v>
      </c>
      <c r="F438" s="97" t="s">
        <v>374</v>
      </c>
      <c r="G438" s="98">
        <v>811</v>
      </c>
      <c r="H438" s="194">
        <f t="shared" si="135"/>
        <v>172693.9</v>
      </c>
      <c r="I438" s="187">
        <f t="shared" ref="I438:N438" si="137">I141</f>
        <v>126202</v>
      </c>
      <c r="J438" s="187">
        <f t="shared" si="137"/>
        <v>10079</v>
      </c>
      <c r="K438" s="187">
        <f t="shared" si="137"/>
        <v>10079</v>
      </c>
      <c r="L438" s="187">
        <f t="shared" si="137"/>
        <v>26333.9</v>
      </c>
      <c r="M438" s="194">
        <f t="shared" si="137"/>
        <v>172693.9</v>
      </c>
      <c r="N438" s="194">
        <f t="shared" si="137"/>
        <v>172693.9</v>
      </c>
      <c r="O438" s="178"/>
      <c r="P438" s="178"/>
    </row>
    <row r="439" spans="1:16" x14ac:dyDescent="0.2">
      <c r="A439" s="388"/>
      <c r="B439" s="179" t="s">
        <v>159</v>
      </c>
      <c r="C439" s="98">
        <v>123</v>
      </c>
      <c r="D439" s="96" t="s">
        <v>160</v>
      </c>
      <c r="E439" s="96" t="s">
        <v>280</v>
      </c>
      <c r="F439" s="97" t="s">
        <v>375</v>
      </c>
      <c r="G439" s="98">
        <v>244</v>
      </c>
      <c r="H439" s="194">
        <f t="shared" si="135"/>
        <v>3000</v>
      </c>
      <c r="I439" s="187">
        <f>I204</f>
        <v>0</v>
      </c>
      <c r="J439" s="187">
        <f t="shared" ref="J439:N439" si="138">J204</f>
        <v>0</v>
      </c>
      <c r="K439" s="187">
        <f t="shared" si="138"/>
        <v>0</v>
      </c>
      <c r="L439" s="187">
        <f t="shared" si="138"/>
        <v>3000</v>
      </c>
      <c r="M439" s="187">
        <f t="shared" si="138"/>
        <v>3000</v>
      </c>
      <c r="N439" s="187">
        <f t="shared" si="138"/>
        <v>3000</v>
      </c>
      <c r="O439" s="178"/>
      <c r="P439" s="178"/>
    </row>
    <row r="440" spans="1:16" x14ac:dyDescent="0.2">
      <c r="A440" s="388"/>
      <c r="B440" s="179" t="s">
        <v>159</v>
      </c>
      <c r="C440" s="98">
        <v>123</v>
      </c>
      <c r="D440" s="96" t="s">
        <v>160</v>
      </c>
      <c r="E440" s="96">
        <v>12</v>
      </c>
      <c r="F440" s="97" t="s">
        <v>376</v>
      </c>
      <c r="G440" s="98">
        <v>810</v>
      </c>
      <c r="H440" s="194">
        <f>I440+J440+K440+L440</f>
        <v>11000</v>
      </c>
      <c r="I440" s="187">
        <f t="shared" ref="I440:N440" si="139">I266</f>
        <v>11000</v>
      </c>
      <c r="J440" s="187">
        <f t="shared" si="139"/>
        <v>0</v>
      </c>
      <c r="K440" s="187">
        <f t="shared" si="139"/>
        <v>0</v>
      </c>
      <c r="L440" s="187">
        <f t="shared" si="139"/>
        <v>0</v>
      </c>
      <c r="M440" s="194">
        <f t="shared" si="139"/>
        <v>11000</v>
      </c>
      <c r="N440" s="194">
        <f t="shared" si="139"/>
        <v>11000</v>
      </c>
      <c r="O440" s="178"/>
      <c r="P440" s="178"/>
    </row>
    <row r="441" spans="1:16" x14ac:dyDescent="0.2">
      <c r="A441" s="388"/>
      <c r="B441" s="179" t="s">
        <v>159</v>
      </c>
      <c r="C441" s="98">
        <v>123</v>
      </c>
      <c r="D441" s="96" t="s">
        <v>160</v>
      </c>
      <c r="E441" s="96" t="s">
        <v>280</v>
      </c>
      <c r="F441" s="97" t="s">
        <v>377</v>
      </c>
      <c r="G441" s="98">
        <v>244</v>
      </c>
      <c r="H441" s="194">
        <f t="shared" si="135"/>
        <v>3000</v>
      </c>
      <c r="I441" s="187">
        <f t="shared" ref="I441:N441" si="140">I346</f>
        <v>1700</v>
      </c>
      <c r="J441" s="187">
        <f t="shared" si="140"/>
        <v>600</v>
      </c>
      <c r="K441" s="187">
        <f t="shared" si="140"/>
        <v>0</v>
      </c>
      <c r="L441" s="187">
        <f t="shared" si="140"/>
        <v>700</v>
      </c>
      <c r="M441" s="194">
        <f t="shared" si="140"/>
        <v>3000</v>
      </c>
      <c r="N441" s="194">
        <f t="shared" si="140"/>
        <v>3000</v>
      </c>
      <c r="O441" s="178"/>
      <c r="P441" s="178"/>
    </row>
    <row r="442" spans="1:16" x14ac:dyDescent="0.2">
      <c r="A442" s="388"/>
      <c r="B442" s="179" t="s">
        <v>159</v>
      </c>
      <c r="C442" s="99">
        <v>123</v>
      </c>
      <c r="D442" s="96" t="s">
        <v>160</v>
      </c>
      <c r="E442" s="99">
        <v>12</v>
      </c>
      <c r="F442" s="97" t="s">
        <v>377</v>
      </c>
      <c r="G442" s="101">
        <v>242</v>
      </c>
      <c r="H442" s="194">
        <f>I442+J442+K442+L442</f>
        <v>200</v>
      </c>
      <c r="I442" s="189">
        <f t="shared" ref="I442:N442" si="141">I336</f>
        <v>100</v>
      </c>
      <c r="J442" s="189">
        <f t="shared" si="141"/>
        <v>100</v>
      </c>
      <c r="K442" s="189">
        <f t="shared" si="141"/>
        <v>0</v>
      </c>
      <c r="L442" s="189">
        <f t="shared" si="141"/>
        <v>0</v>
      </c>
      <c r="M442" s="195">
        <f t="shared" si="141"/>
        <v>200</v>
      </c>
      <c r="N442" s="195">
        <f t="shared" si="141"/>
        <v>200</v>
      </c>
      <c r="O442" s="190"/>
      <c r="P442" s="178"/>
    </row>
    <row r="443" spans="1:16" x14ac:dyDescent="0.2">
      <c r="A443" s="388"/>
      <c r="B443" s="179" t="s">
        <v>159</v>
      </c>
      <c r="C443" s="98">
        <v>210</v>
      </c>
      <c r="D443" s="96" t="s">
        <v>263</v>
      </c>
      <c r="E443" s="96" t="s">
        <v>264</v>
      </c>
      <c r="F443" s="97" t="s">
        <v>265</v>
      </c>
      <c r="G443" s="98">
        <v>522</v>
      </c>
      <c r="H443" s="194">
        <f t="shared" si="135"/>
        <v>32800</v>
      </c>
      <c r="I443" s="187">
        <f t="shared" ref="I443:N443" si="142">I338</f>
        <v>0</v>
      </c>
      <c r="J443" s="187">
        <f t="shared" si="142"/>
        <v>0</v>
      </c>
      <c r="K443" s="187">
        <f t="shared" si="142"/>
        <v>0</v>
      </c>
      <c r="L443" s="187">
        <f t="shared" si="142"/>
        <v>32800</v>
      </c>
      <c r="M443" s="194">
        <f t="shared" si="142"/>
        <v>0</v>
      </c>
      <c r="N443" s="194">
        <f t="shared" si="142"/>
        <v>0</v>
      </c>
      <c r="O443" s="178"/>
      <c r="P443" s="178"/>
    </row>
    <row r="444" spans="1:16" x14ac:dyDescent="0.2">
      <c r="A444" s="388"/>
      <c r="B444" s="45" t="s">
        <v>158</v>
      </c>
      <c r="C444" s="97"/>
      <c r="D444" s="96"/>
      <c r="E444" s="96"/>
      <c r="F444" s="97"/>
      <c r="G444" s="97"/>
      <c r="H444" s="194">
        <f>I444+J444+K444+L444</f>
        <v>0</v>
      </c>
      <c r="I444" s="187">
        <v>0</v>
      </c>
      <c r="J444" s="187">
        <v>0</v>
      </c>
      <c r="K444" s="187">
        <v>0</v>
      </c>
      <c r="L444" s="187">
        <v>0</v>
      </c>
      <c r="M444" s="199">
        <v>0</v>
      </c>
      <c r="N444" s="199">
        <v>0</v>
      </c>
      <c r="O444" s="178"/>
      <c r="P444" s="178"/>
    </row>
    <row r="445" spans="1:16" x14ac:dyDescent="0.2">
      <c r="A445" s="388"/>
      <c r="B445" s="45" t="s">
        <v>161</v>
      </c>
      <c r="C445" s="240" t="s">
        <v>246</v>
      </c>
      <c r="D445" s="240" t="s">
        <v>246</v>
      </c>
      <c r="E445" s="240" t="s">
        <v>246</v>
      </c>
      <c r="F445" s="240" t="s">
        <v>246</v>
      </c>
      <c r="G445" s="240" t="s">
        <v>246</v>
      </c>
      <c r="H445" s="194">
        <f t="shared" si="135"/>
        <v>1726.3</v>
      </c>
      <c r="I445" s="187">
        <f t="shared" ref="I445:N445" si="143">I77+I181+I236+I274+I329+I394+I425</f>
        <v>0</v>
      </c>
      <c r="J445" s="187">
        <f t="shared" si="143"/>
        <v>0</v>
      </c>
      <c r="K445" s="187">
        <f t="shared" si="143"/>
        <v>0</v>
      </c>
      <c r="L445" s="187">
        <f t="shared" si="143"/>
        <v>1726.3</v>
      </c>
      <c r="M445" s="199">
        <f t="shared" si="143"/>
        <v>0</v>
      </c>
      <c r="N445" s="199">
        <f t="shared" si="143"/>
        <v>0</v>
      </c>
      <c r="O445" s="178"/>
      <c r="P445" s="178"/>
    </row>
    <row r="446" spans="1:16" ht="12.75" customHeight="1" x14ac:dyDescent="0.2">
      <c r="A446" s="388"/>
      <c r="B446" s="45" t="s">
        <v>162</v>
      </c>
      <c r="C446" s="240" t="s">
        <v>246</v>
      </c>
      <c r="D446" s="240" t="s">
        <v>246</v>
      </c>
      <c r="E446" s="240" t="s">
        <v>246</v>
      </c>
      <c r="F446" s="240" t="s">
        <v>246</v>
      </c>
      <c r="G446" s="240" t="s">
        <v>246</v>
      </c>
      <c r="H446" s="194">
        <f t="shared" si="135"/>
        <v>0</v>
      </c>
      <c r="I446" s="187">
        <f>I78+I182+I237+I275+I330+I395+I426</f>
        <v>0</v>
      </c>
      <c r="J446" s="187">
        <f t="shared" ref="J446:N446" si="144">J78+J182+J237+J275+J330+J395+J426</f>
        <v>0</v>
      </c>
      <c r="K446" s="187">
        <f t="shared" si="144"/>
        <v>0</v>
      </c>
      <c r="L446" s="187">
        <f t="shared" si="144"/>
        <v>0</v>
      </c>
      <c r="M446" s="199">
        <f t="shared" si="144"/>
        <v>0</v>
      </c>
      <c r="N446" s="199">
        <f t="shared" si="144"/>
        <v>0</v>
      </c>
      <c r="O446" s="178"/>
      <c r="P446" s="178"/>
    </row>
    <row r="447" spans="1:16" ht="12.75" customHeight="1" x14ac:dyDescent="0.2">
      <c r="A447" s="388"/>
      <c r="B447" s="45" t="s">
        <v>442</v>
      </c>
      <c r="C447" s="95"/>
      <c r="D447" s="95"/>
      <c r="E447" s="95"/>
      <c r="F447" s="95"/>
      <c r="G447" s="95"/>
      <c r="H447" s="194">
        <f>H433</f>
        <v>5000000</v>
      </c>
      <c r="I447" s="187">
        <f>I79+I183+I238+I276+I331+I396+I427</f>
        <v>5000000</v>
      </c>
      <c r="J447" s="187">
        <f t="shared" ref="J447:N447" si="145">J79+J183+J238+J276+J331+J396+J427</f>
        <v>5000000</v>
      </c>
      <c r="K447" s="187">
        <f t="shared" si="145"/>
        <v>5000000</v>
      </c>
      <c r="L447" s="187">
        <f t="shared" si="145"/>
        <v>5000000</v>
      </c>
      <c r="M447" s="199">
        <f t="shared" si="145"/>
        <v>5000000</v>
      </c>
      <c r="N447" s="199">
        <f t="shared" si="145"/>
        <v>5000000</v>
      </c>
      <c r="O447" s="178"/>
      <c r="P447" s="178"/>
    </row>
    <row r="448" spans="1:16" x14ac:dyDescent="0.2">
      <c r="A448" s="19" t="s">
        <v>293</v>
      </c>
    </row>
    <row r="449" spans="1:30" x14ac:dyDescent="0.2">
      <c r="A449" s="19" t="s">
        <v>294</v>
      </c>
      <c r="G449" s="202" t="s">
        <v>295</v>
      </c>
      <c r="H449" s="203">
        <f t="shared" ref="H449:N449" si="146">SUM(H436:H442)</f>
        <v>237101</v>
      </c>
      <c r="I449" s="203">
        <f t="shared" si="146"/>
        <v>150942.6</v>
      </c>
      <c r="J449" s="203">
        <f t="shared" si="146"/>
        <v>40723.699999999997</v>
      </c>
      <c r="K449" s="203">
        <f t="shared" si="146"/>
        <v>11789.9</v>
      </c>
      <c r="L449" s="203">
        <f t="shared" si="146"/>
        <v>33644.800000000003</v>
      </c>
      <c r="M449" s="203">
        <f t="shared" si="146"/>
        <v>237101</v>
      </c>
      <c r="N449" s="203">
        <f t="shared" si="146"/>
        <v>237101</v>
      </c>
    </row>
    <row r="450" spans="1:30" s="19" customFormat="1" x14ac:dyDescent="0.2">
      <c r="A450" s="47" t="s">
        <v>296</v>
      </c>
      <c r="C450" s="18"/>
      <c r="D450" s="18"/>
      <c r="E450" s="18"/>
      <c r="F450" s="43"/>
      <c r="G450" s="202" t="s">
        <v>297</v>
      </c>
      <c r="H450" s="203">
        <f>H443</f>
        <v>32800</v>
      </c>
      <c r="I450" s="203">
        <f t="shared" ref="I450:N450" si="147">I443</f>
        <v>0</v>
      </c>
      <c r="J450" s="203">
        <f t="shared" si="147"/>
        <v>0</v>
      </c>
      <c r="K450" s="203">
        <f t="shared" si="147"/>
        <v>0</v>
      </c>
      <c r="L450" s="203">
        <f t="shared" si="147"/>
        <v>32800</v>
      </c>
      <c r="M450" s="203">
        <f t="shared" si="147"/>
        <v>0</v>
      </c>
      <c r="N450" s="203">
        <f t="shared" si="147"/>
        <v>0</v>
      </c>
      <c r="P450" s="25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</row>
    <row r="451" spans="1:30" s="19" customFormat="1" x14ac:dyDescent="0.2">
      <c r="A451" s="19" t="s">
        <v>298</v>
      </c>
      <c r="C451" s="18"/>
      <c r="D451" s="18"/>
      <c r="E451" s="18"/>
      <c r="F451" s="43"/>
      <c r="G451" s="18"/>
      <c r="H451" s="192"/>
      <c r="I451" s="184"/>
      <c r="J451" s="184"/>
      <c r="K451" s="184"/>
      <c r="L451" s="184"/>
      <c r="M451" s="192"/>
      <c r="N451" s="192"/>
      <c r="P451" s="25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</row>
    <row r="452" spans="1:30" s="19" customFormat="1" x14ac:dyDescent="0.2">
      <c r="A452" s="19" t="s">
        <v>299</v>
      </c>
      <c r="C452" s="18"/>
      <c r="D452" s="18"/>
      <c r="E452" s="18"/>
      <c r="F452" s="43"/>
      <c r="G452" s="18"/>
      <c r="H452" s="192"/>
      <c r="I452" s="184"/>
      <c r="J452" s="184"/>
      <c r="K452" s="184"/>
      <c r="L452" s="184"/>
      <c r="M452" s="192"/>
      <c r="N452" s="192"/>
      <c r="P452" s="25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</row>
    <row r="453" spans="1:30" s="19" customFormat="1" x14ac:dyDescent="0.2">
      <c r="A453" s="19" t="s">
        <v>300</v>
      </c>
      <c r="C453" s="18"/>
      <c r="D453" s="18"/>
      <c r="E453" s="18"/>
      <c r="F453" s="43"/>
      <c r="G453" s="18"/>
      <c r="H453" s="192"/>
      <c r="I453" s="184"/>
      <c r="J453" s="184"/>
      <c r="K453" s="184"/>
      <c r="L453" s="184"/>
      <c r="M453" s="192"/>
      <c r="N453" s="192"/>
      <c r="P453" s="25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</row>
    <row r="454" spans="1:30" s="19" customFormat="1" x14ac:dyDescent="0.2">
      <c r="A454" s="19" t="s">
        <v>301</v>
      </c>
      <c r="C454" s="18"/>
      <c r="D454" s="18"/>
      <c r="E454" s="18"/>
      <c r="F454" s="43"/>
      <c r="G454" s="18"/>
      <c r="H454" s="192"/>
      <c r="I454" s="184"/>
      <c r="J454" s="184"/>
      <c r="K454" s="184"/>
      <c r="L454" s="184"/>
      <c r="M454" s="192"/>
      <c r="N454" s="192"/>
      <c r="P454" s="25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</row>
    <row r="455" spans="1:30" s="19" customFormat="1" ht="12" customHeight="1" x14ac:dyDescent="0.2">
      <c r="A455" s="19" t="s">
        <v>302</v>
      </c>
      <c r="C455" s="18"/>
      <c r="D455" s="18"/>
      <c r="E455" s="18"/>
      <c r="F455" s="43"/>
      <c r="G455" s="18"/>
      <c r="H455" s="192"/>
      <c r="I455" s="184"/>
      <c r="J455" s="184"/>
      <c r="K455" s="184"/>
      <c r="L455" s="184"/>
      <c r="M455" s="192"/>
      <c r="N455" s="192"/>
      <c r="P455" s="25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</row>
    <row r="456" spans="1:30" s="19" customFormat="1" ht="12.75" customHeight="1" x14ac:dyDescent="0.2">
      <c r="A456" s="19" t="s">
        <v>303</v>
      </c>
      <c r="C456" s="18"/>
      <c r="D456" s="18"/>
      <c r="E456" s="18"/>
      <c r="F456" s="43"/>
      <c r="G456" s="18"/>
      <c r="H456" s="192"/>
      <c r="I456" s="184"/>
      <c r="J456" s="184"/>
      <c r="K456" s="184"/>
      <c r="L456" s="184"/>
      <c r="M456" s="192"/>
      <c r="N456" s="192"/>
      <c r="P456" s="25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</row>
    <row r="457" spans="1:30" x14ac:dyDescent="0.2">
      <c r="A457" s="19" t="s">
        <v>443</v>
      </c>
    </row>
  </sheetData>
  <mergeCells count="181">
    <mergeCell ref="A217:A224"/>
    <mergeCell ref="O217:O224"/>
    <mergeCell ref="P217:P224"/>
    <mergeCell ref="A434:A447"/>
    <mergeCell ref="A397:P397"/>
    <mergeCell ref="A398:A405"/>
    <mergeCell ref="O398:O405"/>
    <mergeCell ref="P398:P405"/>
    <mergeCell ref="A406:A413"/>
    <mergeCell ref="O406:O413"/>
    <mergeCell ref="P406:P413"/>
    <mergeCell ref="A383:A390"/>
    <mergeCell ref="O383:O390"/>
    <mergeCell ref="P383:P390"/>
    <mergeCell ref="A391:A396"/>
    <mergeCell ref="O391:O396"/>
    <mergeCell ref="P391:P396"/>
    <mergeCell ref="A428:A433"/>
    <mergeCell ref="O428:O433"/>
    <mergeCell ref="P428:P433"/>
    <mergeCell ref="A414:A421"/>
    <mergeCell ref="O414:O421"/>
    <mergeCell ref="P414:P421"/>
    <mergeCell ref="A422:A427"/>
    <mergeCell ref="O422:O427"/>
    <mergeCell ref="P422:P427"/>
    <mergeCell ref="A367:A374"/>
    <mergeCell ref="O367:O374"/>
    <mergeCell ref="P367:P374"/>
    <mergeCell ref="A375:A382"/>
    <mergeCell ref="O375:O382"/>
    <mergeCell ref="P375:P382"/>
    <mergeCell ref="A351:A358"/>
    <mergeCell ref="O351:O358"/>
    <mergeCell ref="P351:P358"/>
    <mergeCell ref="A359:A366"/>
    <mergeCell ref="O359:O366"/>
    <mergeCell ref="P359:P366"/>
    <mergeCell ref="A332:P332"/>
    <mergeCell ref="A333:A342"/>
    <mergeCell ref="O333:O342"/>
    <mergeCell ref="P333:P342"/>
    <mergeCell ref="A343:A350"/>
    <mergeCell ref="O343:O350"/>
    <mergeCell ref="P343:P350"/>
    <mergeCell ref="A318:A325"/>
    <mergeCell ref="O318:O325"/>
    <mergeCell ref="P318:P325"/>
    <mergeCell ref="A326:A331"/>
    <mergeCell ref="O326:O331"/>
    <mergeCell ref="P326:P331"/>
    <mergeCell ref="A302:A309"/>
    <mergeCell ref="O302:O309"/>
    <mergeCell ref="P302:P309"/>
    <mergeCell ref="A310:A317"/>
    <mergeCell ref="O310:O317"/>
    <mergeCell ref="P310:P317"/>
    <mergeCell ref="A286:A293"/>
    <mergeCell ref="O286:O293"/>
    <mergeCell ref="P286:P293"/>
    <mergeCell ref="A294:A301"/>
    <mergeCell ref="O294:O301"/>
    <mergeCell ref="P294:P301"/>
    <mergeCell ref="A271:A276"/>
    <mergeCell ref="O271:O276"/>
    <mergeCell ref="P271:P276"/>
    <mergeCell ref="A277:P277"/>
    <mergeCell ref="A278:A285"/>
    <mergeCell ref="O278:O285"/>
    <mergeCell ref="P278:P285"/>
    <mergeCell ref="A255:A262"/>
    <mergeCell ref="O255:O262"/>
    <mergeCell ref="P255:P262"/>
    <mergeCell ref="A263:A270"/>
    <mergeCell ref="O263:O270"/>
    <mergeCell ref="P263:P270"/>
    <mergeCell ref="A239:P239"/>
    <mergeCell ref="A240:A246"/>
    <mergeCell ref="O240:O246"/>
    <mergeCell ref="P240:P246"/>
    <mergeCell ref="A247:A254"/>
    <mergeCell ref="O247:O254"/>
    <mergeCell ref="P247:P254"/>
    <mergeCell ref="A225:A232"/>
    <mergeCell ref="O225:O232"/>
    <mergeCell ref="P225:P232"/>
    <mergeCell ref="A233:A238"/>
    <mergeCell ref="O233:O238"/>
    <mergeCell ref="P233:P238"/>
    <mergeCell ref="A201:A208"/>
    <mergeCell ref="O201:O208"/>
    <mergeCell ref="P201:P208"/>
    <mergeCell ref="A209:A216"/>
    <mergeCell ref="O209:O216"/>
    <mergeCell ref="P209:P216"/>
    <mergeCell ref="A184:P184"/>
    <mergeCell ref="A185:A192"/>
    <mergeCell ref="O185:O192"/>
    <mergeCell ref="P185:P192"/>
    <mergeCell ref="A193:A200"/>
    <mergeCell ref="O193:O200"/>
    <mergeCell ref="P193:P200"/>
    <mergeCell ref="A170:A177"/>
    <mergeCell ref="O170:O177"/>
    <mergeCell ref="P170:P177"/>
    <mergeCell ref="A178:A183"/>
    <mergeCell ref="O178:O183"/>
    <mergeCell ref="P178:P183"/>
    <mergeCell ref="A154:A161"/>
    <mergeCell ref="O154:O161"/>
    <mergeCell ref="P154:P161"/>
    <mergeCell ref="A162:A169"/>
    <mergeCell ref="O162:O169"/>
    <mergeCell ref="P162:P169"/>
    <mergeCell ref="A138:A145"/>
    <mergeCell ref="O138:O145"/>
    <mergeCell ref="P138:P145"/>
    <mergeCell ref="A146:A153"/>
    <mergeCell ref="O146:O153"/>
    <mergeCell ref="P146:P153"/>
    <mergeCell ref="A122:A129"/>
    <mergeCell ref="O122:O129"/>
    <mergeCell ref="P122:P129"/>
    <mergeCell ref="A130:A137"/>
    <mergeCell ref="O130:O137"/>
    <mergeCell ref="P130:P137"/>
    <mergeCell ref="A106:A113"/>
    <mergeCell ref="O106:O113"/>
    <mergeCell ref="P106:P113"/>
    <mergeCell ref="A114:A121"/>
    <mergeCell ref="O114:O121"/>
    <mergeCell ref="P114:P121"/>
    <mergeCell ref="A90:A97"/>
    <mergeCell ref="O90:O97"/>
    <mergeCell ref="P90:P97"/>
    <mergeCell ref="A98:A105"/>
    <mergeCell ref="O98:O105"/>
    <mergeCell ref="P98:P105"/>
    <mergeCell ref="A80:P80"/>
    <mergeCell ref="A81:A89"/>
    <mergeCell ref="O81:O89"/>
    <mergeCell ref="P81:P89"/>
    <mergeCell ref="A58:A65"/>
    <mergeCell ref="O58:O65"/>
    <mergeCell ref="P58:P65"/>
    <mergeCell ref="A66:A73"/>
    <mergeCell ref="O66:O73"/>
    <mergeCell ref="P66:P73"/>
    <mergeCell ref="A74:A79"/>
    <mergeCell ref="O74:O79"/>
    <mergeCell ref="P74:P79"/>
    <mergeCell ref="A3:P3"/>
    <mergeCell ref="A5:A6"/>
    <mergeCell ref="B5:B6"/>
    <mergeCell ref="C5:G5"/>
    <mergeCell ref="H5:H6"/>
    <mergeCell ref="I5:L5"/>
    <mergeCell ref="M5:M6"/>
    <mergeCell ref="N5:N6"/>
    <mergeCell ref="O5:O6"/>
    <mergeCell ref="P5:P6"/>
    <mergeCell ref="A8:P8"/>
    <mergeCell ref="A9:P9"/>
    <mergeCell ref="A10:A17"/>
    <mergeCell ref="O10:O17"/>
    <mergeCell ref="P10:P17"/>
    <mergeCell ref="A18:A25"/>
    <mergeCell ref="O18:O25"/>
    <mergeCell ref="P18:P25"/>
    <mergeCell ref="A42:A49"/>
    <mergeCell ref="O42:O49"/>
    <mergeCell ref="P42:P49"/>
    <mergeCell ref="A50:A57"/>
    <mergeCell ref="O50:O57"/>
    <mergeCell ref="P50:P57"/>
    <mergeCell ref="A26:A33"/>
    <mergeCell ref="O26:O33"/>
    <mergeCell ref="P26:P33"/>
    <mergeCell ref="A34:A41"/>
    <mergeCell ref="O34:O41"/>
    <mergeCell ref="P34:P41"/>
  </mergeCells>
  <pageMargins left="0.25" right="0.25" top="0.75" bottom="0.75" header="0.3" footer="0.3"/>
  <pageSetup scale="67" fitToHeight="0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78"/>
  <sheetViews>
    <sheetView workbookViewId="0">
      <selection activeCell="R64" sqref="R64"/>
    </sheetView>
  </sheetViews>
  <sheetFormatPr defaultRowHeight="15" x14ac:dyDescent="0.25"/>
  <cols>
    <col min="1" max="1" width="30.7109375" style="166" customWidth="1"/>
    <col min="2" max="2" width="26.7109375" style="5" customWidth="1"/>
    <col min="3" max="5" width="9.140625" style="6"/>
    <col min="6" max="6" width="15.85546875" style="6" customWidth="1"/>
    <col min="7" max="14" width="9.140625" style="6"/>
    <col min="15" max="15" width="9.140625" style="167"/>
    <col min="16" max="16" width="49.140625" style="168" customWidth="1"/>
    <col min="17" max="16384" width="9.140625" style="5"/>
  </cols>
  <sheetData>
    <row r="3" spans="1:16" ht="15.75" x14ac:dyDescent="0.25">
      <c r="A3" s="364" t="s">
        <v>137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</row>
    <row r="4" spans="1:16" ht="15.75" x14ac:dyDescent="0.25">
      <c r="A4" s="162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</row>
    <row r="5" spans="1:16" x14ac:dyDescent="0.25">
      <c r="A5" s="399" t="s">
        <v>138</v>
      </c>
      <c r="B5" s="365" t="s">
        <v>139</v>
      </c>
      <c r="C5" s="365" t="s">
        <v>140</v>
      </c>
      <c r="D5" s="365"/>
      <c r="E5" s="365"/>
      <c r="F5" s="365"/>
      <c r="G5" s="365"/>
      <c r="H5" s="400" t="s">
        <v>141</v>
      </c>
      <c r="I5" s="401" t="s">
        <v>142</v>
      </c>
      <c r="J5" s="401"/>
      <c r="K5" s="401"/>
      <c r="L5" s="401"/>
      <c r="M5" s="400" t="s">
        <v>143</v>
      </c>
      <c r="N5" s="400" t="s">
        <v>144</v>
      </c>
      <c r="O5" s="365" t="s">
        <v>145</v>
      </c>
      <c r="P5" s="365" t="s">
        <v>146</v>
      </c>
    </row>
    <row r="6" spans="1:16" x14ac:dyDescent="0.25">
      <c r="A6" s="399"/>
      <c r="B6" s="365"/>
      <c r="C6" s="160" t="s">
        <v>147</v>
      </c>
      <c r="D6" s="160" t="s">
        <v>148</v>
      </c>
      <c r="E6" s="160" t="s">
        <v>149</v>
      </c>
      <c r="F6" s="97" t="s">
        <v>150</v>
      </c>
      <c r="G6" s="160" t="s">
        <v>151</v>
      </c>
      <c r="H6" s="400"/>
      <c r="I6" s="161" t="s">
        <v>10</v>
      </c>
      <c r="J6" s="161" t="s">
        <v>11</v>
      </c>
      <c r="K6" s="161" t="s">
        <v>12</v>
      </c>
      <c r="L6" s="161" t="s">
        <v>13</v>
      </c>
      <c r="M6" s="400"/>
      <c r="N6" s="400"/>
      <c r="O6" s="365"/>
      <c r="P6" s="365"/>
    </row>
    <row r="7" spans="1:16" x14ac:dyDescent="0.25">
      <c r="A7" s="163">
        <v>1</v>
      </c>
      <c r="B7" s="28">
        <v>2</v>
      </c>
      <c r="C7" s="160">
        <v>3</v>
      </c>
      <c r="D7" s="160">
        <v>4</v>
      </c>
      <c r="E7" s="160">
        <v>5</v>
      </c>
      <c r="F7" s="97">
        <v>6</v>
      </c>
      <c r="G7" s="160">
        <v>7</v>
      </c>
      <c r="H7" s="29">
        <v>8</v>
      </c>
      <c r="I7" s="30">
        <v>9</v>
      </c>
      <c r="J7" s="30">
        <v>10</v>
      </c>
      <c r="K7" s="30">
        <v>11</v>
      </c>
      <c r="L7" s="30">
        <v>12</v>
      </c>
      <c r="M7" s="29">
        <v>13</v>
      </c>
      <c r="N7" s="29">
        <v>14</v>
      </c>
      <c r="O7" s="28">
        <v>15</v>
      </c>
      <c r="P7" s="160">
        <v>16</v>
      </c>
    </row>
    <row r="8" spans="1:16" x14ac:dyDescent="0.25">
      <c r="A8" s="357" t="s">
        <v>152</v>
      </c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</row>
    <row r="9" spans="1:16" ht="15.75" thickBot="1" x14ac:dyDescent="0.3">
      <c r="A9" s="398" t="s">
        <v>19</v>
      </c>
      <c r="B9" s="398"/>
      <c r="C9" s="398"/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</row>
    <row r="10" spans="1:16" x14ac:dyDescent="0.25">
      <c r="A10" s="389" t="s">
        <v>153</v>
      </c>
      <c r="B10" s="169" t="s">
        <v>109</v>
      </c>
      <c r="C10" s="170"/>
      <c r="D10" s="170"/>
      <c r="E10" s="170"/>
      <c r="F10" s="170"/>
      <c r="G10" s="170"/>
      <c r="H10" s="170" t="s">
        <v>22</v>
      </c>
      <c r="I10" s="170" t="s">
        <v>22</v>
      </c>
      <c r="J10" s="170" t="s">
        <v>22</v>
      </c>
      <c r="K10" s="170" t="s">
        <v>22</v>
      </c>
      <c r="L10" s="170" t="s">
        <v>22</v>
      </c>
      <c r="M10" s="170" t="s">
        <v>22</v>
      </c>
      <c r="N10" s="170" t="s">
        <v>22</v>
      </c>
      <c r="O10" s="392" t="s">
        <v>154</v>
      </c>
      <c r="P10" s="395" t="s">
        <v>155</v>
      </c>
    </row>
    <row r="11" spans="1:16" x14ac:dyDescent="0.25">
      <c r="A11" s="390"/>
      <c r="B11" s="164" t="s">
        <v>156</v>
      </c>
      <c r="C11" s="165"/>
      <c r="D11" s="165"/>
      <c r="E11" s="165"/>
      <c r="F11" s="165"/>
      <c r="G11" s="165"/>
      <c r="H11" s="165" t="s">
        <v>22</v>
      </c>
      <c r="I11" s="165" t="s">
        <v>22</v>
      </c>
      <c r="J11" s="165" t="s">
        <v>22</v>
      </c>
      <c r="K11" s="165" t="s">
        <v>22</v>
      </c>
      <c r="L11" s="165" t="s">
        <v>22</v>
      </c>
      <c r="M11" s="165" t="s">
        <v>22</v>
      </c>
      <c r="N11" s="165" t="s">
        <v>22</v>
      </c>
      <c r="O11" s="393"/>
      <c r="P11" s="396"/>
    </row>
    <row r="12" spans="1:16" x14ac:dyDescent="0.25">
      <c r="A12" s="390"/>
      <c r="B12" s="164" t="s">
        <v>157</v>
      </c>
      <c r="C12" s="165"/>
      <c r="D12" s="165"/>
      <c r="E12" s="165"/>
      <c r="F12" s="165"/>
      <c r="G12" s="165"/>
      <c r="H12" s="165">
        <v>2000</v>
      </c>
      <c r="I12" s="165">
        <v>0</v>
      </c>
      <c r="J12" s="165">
        <v>0</v>
      </c>
      <c r="K12" s="165">
        <v>0</v>
      </c>
      <c r="L12" s="165">
        <v>2000</v>
      </c>
      <c r="M12" s="165">
        <v>2000</v>
      </c>
      <c r="N12" s="165">
        <v>2000</v>
      </c>
      <c r="O12" s="393"/>
      <c r="P12" s="396"/>
    </row>
    <row r="13" spans="1:16" x14ac:dyDescent="0.25">
      <c r="A13" s="390"/>
      <c r="B13" s="164" t="s">
        <v>158</v>
      </c>
      <c r="C13" s="165"/>
      <c r="D13" s="165"/>
      <c r="E13" s="165"/>
      <c r="F13" s="165"/>
      <c r="G13" s="165"/>
      <c r="H13" s="165">
        <v>0</v>
      </c>
      <c r="I13" s="165">
        <v>0</v>
      </c>
      <c r="J13" s="165">
        <v>0</v>
      </c>
      <c r="K13" s="165">
        <v>0</v>
      </c>
      <c r="L13" s="165">
        <v>0</v>
      </c>
      <c r="M13" s="165">
        <v>0</v>
      </c>
      <c r="N13" s="165">
        <v>0</v>
      </c>
      <c r="O13" s="393"/>
      <c r="P13" s="396"/>
    </row>
    <row r="14" spans="1:16" x14ac:dyDescent="0.25">
      <c r="A14" s="390"/>
      <c r="B14" s="164" t="s">
        <v>159</v>
      </c>
      <c r="C14" s="165">
        <v>123</v>
      </c>
      <c r="D14" s="165" t="s">
        <v>160</v>
      </c>
      <c r="E14" s="165">
        <v>11</v>
      </c>
      <c r="F14" s="165" t="s">
        <v>373</v>
      </c>
      <c r="G14" s="165">
        <v>241</v>
      </c>
      <c r="H14" s="165">
        <v>2000</v>
      </c>
      <c r="I14" s="165">
        <v>0</v>
      </c>
      <c r="J14" s="165">
        <v>0</v>
      </c>
      <c r="K14" s="165">
        <v>0</v>
      </c>
      <c r="L14" s="165">
        <v>2000</v>
      </c>
      <c r="M14" s="165">
        <v>2000</v>
      </c>
      <c r="N14" s="165">
        <v>2000</v>
      </c>
      <c r="O14" s="393"/>
      <c r="P14" s="396"/>
    </row>
    <row r="15" spans="1:16" x14ac:dyDescent="0.25">
      <c r="A15" s="390"/>
      <c r="B15" s="164" t="s">
        <v>161</v>
      </c>
      <c r="C15" s="165"/>
      <c r="D15" s="165"/>
      <c r="E15" s="165"/>
      <c r="F15" s="165"/>
      <c r="G15" s="165"/>
      <c r="H15" s="165">
        <v>0</v>
      </c>
      <c r="I15" s="165">
        <v>0</v>
      </c>
      <c r="J15" s="165">
        <v>0</v>
      </c>
      <c r="K15" s="165">
        <v>0</v>
      </c>
      <c r="L15" s="165">
        <v>0</v>
      </c>
      <c r="M15" s="165">
        <v>0</v>
      </c>
      <c r="N15" s="165">
        <v>0</v>
      </c>
      <c r="O15" s="393"/>
      <c r="P15" s="396"/>
    </row>
    <row r="16" spans="1:16" ht="15.75" thickBot="1" x14ac:dyDescent="0.3">
      <c r="A16" s="391"/>
      <c r="B16" s="171" t="s">
        <v>162</v>
      </c>
      <c r="C16" s="172"/>
      <c r="D16" s="172"/>
      <c r="E16" s="172"/>
      <c r="F16" s="172"/>
      <c r="G16" s="172"/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394"/>
      <c r="P16" s="397"/>
    </row>
    <row r="17" spans="1:16" ht="15" customHeight="1" x14ac:dyDescent="0.25">
      <c r="A17" s="389" t="s">
        <v>187</v>
      </c>
      <c r="B17" s="169" t="s">
        <v>109</v>
      </c>
      <c r="C17" s="170"/>
      <c r="D17" s="170"/>
      <c r="E17" s="170"/>
      <c r="F17" s="170"/>
      <c r="G17" s="170"/>
      <c r="H17" s="170" t="s">
        <v>22</v>
      </c>
      <c r="I17" s="170" t="s">
        <v>22</v>
      </c>
      <c r="J17" s="170" t="s">
        <v>22</v>
      </c>
      <c r="K17" s="170" t="s">
        <v>22</v>
      </c>
      <c r="L17" s="170" t="s">
        <v>22</v>
      </c>
      <c r="M17" s="170" t="s">
        <v>22</v>
      </c>
      <c r="N17" s="170" t="s">
        <v>22</v>
      </c>
      <c r="O17" s="392" t="s">
        <v>188</v>
      </c>
      <c r="P17" s="395" t="s">
        <v>189</v>
      </c>
    </row>
    <row r="18" spans="1:16" x14ac:dyDescent="0.25">
      <c r="A18" s="390"/>
      <c r="B18" s="164" t="s">
        <v>156</v>
      </c>
      <c r="C18" s="165"/>
      <c r="D18" s="165"/>
      <c r="E18" s="165"/>
      <c r="F18" s="165"/>
      <c r="G18" s="165"/>
      <c r="H18" s="165" t="s">
        <v>22</v>
      </c>
      <c r="I18" s="165" t="s">
        <v>22</v>
      </c>
      <c r="J18" s="165" t="s">
        <v>22</v>
      </c>
      <c r="K18" s="165" t="s">
        <v>22</v>
      </c>
      <c r="L18" s="165" t="s">
        <v>22</v>
      </c>
      <c r="M18" s="165" t="s">
        <v>22</v>
      </c>
      <c r="N18" s="165" t="s">
        <v>22</v>
      </c>
      <c r="O18" s="393"/>
      <c r="P18" s="396"/>
    </row>
    <row r="19" spans="1:16" x14ac:dyDescent="0.25">
      <c r="A19" s="390"/>
      <c r="B19" s="164" t="s">
        <v>157</v>
      </c>
      <c r="C19" s="165"/>
      <c r="D19" s="165"/>
      <c r="E19" s="165"/>
      <c r="F19" s="165"/>
      <c r="G19" s="165"/>
      <c r="H19" s="165">
        <v>217900.94999999998</v>
      </c>
      <c r="I19" s="165">
        <v>44303</v>
      </c>
      <c r="J19" s="165">
        <v>43797.7</v>
      </c>
      <c r="K19" s="165">
        <v>71462.350000000006</v>
      </c>
      <c r="L19" s="165">
        <v>58337.9</v>
      </c>
      <c r="M19" s="165">
        <v>217901</v>
      </c>
      <c r="N19" s="165">
        <v>217901</v>
      </c>
      <c r="O19" s="393"/>
      <c r="P19" s="396"/>
    </row>
    <row r="20" spans="1:16" x14ac:dyDescent="0.25">
      <c r="A20" s="390"/>
      <c r="B20" s="164" t="s">
        <v>158</v>
      </c>
      <c r="C20" s="165"/>
      <c r="D20" s="165"/>
      <c r="E20" s="165"/>
      <c r="F20" s="165"/>
      <c r="G20" s="165"/>
      <c r="H20" s="165">
        <v>0</v>
      </c>
      <c r="I20" s="165">
        <v>0</v>
      </c>
      <c r="J20" s="165">
        <v>0</v>
      </c>
      <c r="K20" s="165">
        <v>0</v>
      </c>
      <c r="L20" s="165">
        <v>0</v>
      </c>
      <c r="M20" s="165">
        <v>0</v>
      </c>
      <c r="N20" s="165">
        <v>0</v>
      </c>
      <c r="O20" s="393"/>
      <c r="P20" s="396"/>
    </row>
    <row r="21" spans="1:16" x14ac:dyDescent="0.25">
      <c r="A21" s="390"/>
      <c r="B21" s="164" t="s">
        <v>159</v>
      </c>
      <c r="C21" s="165">
        <v>123</v>
      </c>
      <c r="D21" s="165" t="s">
        <v>160</v>
      </c>
      <c r="E21" s="165">
        <v>12</v>
      </c>
      <c r="F21" s="165" t="s">
        <v>374</v>
      </c>
      <c r="G21" s="165">
        <v>242</v>
      </c>
      <c r="H21" s="165">
        <v>0</v>
      </c>
      <c r="I21" s="165">
        <v>0</v>
      </c>
      <c r="J21" s="165">
        <v>0</v>
      </c>
      <c r="K21" s="165">
        <v>0</v>
      </c>
      <c r="L21" s="165">
        <v>0</v>
      </c>
      <c r="M21" s="165">
        <v>0</v>
      </c>
      <c r="N21" s="165">
        <v>0</v>
      </c>
      <c r="O21" s="393"/>
      <c r="P21" s="396"/>
    </row>
    <row r="22" spans="1:16" x14ac:dyDescent="0.25">
      <c r="A22" s="390"/>
      <c r="B22" s="164" t="s">
        <v>159</v>
      </c>
      <c r="C22" s="165">
        <v>123</v>
      </c>
      <c r="D22" s="165" t="s">
        <v>160</v>
      </c>
      <c r="E22" s="165">
        <v>12</v>
      </c>
      <c r="F22" s="165" t="s">
        <v>374</v>
      </c>
      <c r="G22" s="165">
        <v>244</v>
      </c>
      <c r="H22" s="165">
        <v>45207.05</v>
      </c>
      <c r="I22" s="165">
        <v>14303</v>
      </c>
      <c r="J22" s="165">
        <v>8797.7000000000007</v>
      </c>
      <c r="K22" s="165">
        <v>11462.35</v>
      </c>
      <c r="L22" s="165">
        <v>10644</v>
      </c>
      <c r="M22" s="165">
        <v>45207.1</v>
      </c>
      <c r="N22" s="165">
        <v>45207.1</v>
      </c>
      <c r="O22" s="393"/>
      <c r="P22" s="396"/>
    </row>
    <row r="23" spans="1:16" x14ac:dyDescent="0.25">
      <c r="A23" s="390"/>
      <c r="B23" s="164" t="s">
        <v>159</v>
      </c>
      <c r="C23" s="165">
        <v>123</v>
      </c>
      <c r="D23" s="165" t="s">
        <v>160</v>
      </c>
      <c r="E23" s="165">
        <v>12</v>
      </c>
      <c r="F23" s="165" t="s">
        <v>374</v>
      </c>
      <c r="G23" s="165">
        <v>811</v>
      </c>
      <c r="H23" s="165">
        <v>172693.9</v>
      </c>
      <c r="I23" s="165">
        <v>30000</v>
      </c>
      <c r="J23" s="165">
        <v>35000</v>
      </c>
      <c r="K23" s="165">
        <v>60000</v>
      </c>
      <c r="L23" s="165">
        <v>47693.9</v>
      </c>
      <c r="M23" s="165">
        <v>172693.9</v>
      </c>
      <c r="N23" s="165">
        <v>172693.9</v>
      </c>
      <c r="O23" s="393"/>
      <c r="P23" s="396"/>
    </row>
    <row r="24" spans="1:16" x14ac:dyDescent="0.25">
      <c r="A24" s="390"/>
      <c r="B24" s="164" t="s">
        <v>161</v>
      </c>
      <c r="C24" s="165"/>
      <c r="D24" s="165"/>
      <c r="E24" s="165"/>
      <c r="F24" s="165"/>
      <c r="G24" s="165"/>
      <c r="H24" s="165">
        <v>0</v>
      </c>
      <c r="I24" s="165">
        <v>0</v>
      </c>
      <c r="J24" s="165">
        <v>0</v>
      </c>
      <c r="K24" s="165">
        <v>0</v>
      </c>
      <c r="L24" s="165">
        <v>0</v>
      </c>
      <c r="M24" s="165">
        <v>0</v>
      </c>
      <c r="N24" s="165">
        <v>0</v>
      </c>
      <c r="O24" s="393"/>
      <c r="P24" s="396"/>
    </row>
    <row r="25" spans="1:16" ht="15.75" thickBot="1" x14ac:dyDescent="0.3">
      <c r="A25" s="391"/>
      <c r="B25" s="171" t="s">
        <v>162</v>
      </c>
      <c r="C25" s="172"/>
      <c r="D25" s="172"/>
      <c r="E25" s="172"/>
      <c r="F25" s="172"/>
      <c r="G25" s="172"/>
      <c r="H25" s="172">
        <v>0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  <c r="O25" s="394"/>
      <c r="P25" s="397"/>
    </row>
    <row r="26" spans="1:16" x14ac:dyDescent="0.25">
      <c r="A26" s="389" t="s">
        <v>225</v>
      </c>
      <c r="B26" s="169" t="s">
        <v>109</v>
      </c>
      <c r="C26" s="170"/>
      <c r="D26" s="170"/>
      <c r="E26" s="170"/>
      <c r="F26" s="170"/>
      <c r="G26" s="170"/>
      <c r="H26" s="170" t="s">
        <v>22</v>
      </c>
      <c r="I26" s="170" t="s">
        <v>22</v>
      </c>
      <c r="J26" s="170" t="s">
        <v>22</v>
      </c>
      <c r="K26" s="170" t="s">
        <v>22</v>
      </c>
      <c r="L26" s="170" t="s">
        <v>22</v>
      </c>
      <c r="M26" s="170" t="s">
        <v>22</v>
      </c>
      <c r="N26" s="170" t="s">
        <v>22</v>
      </c>
      <c r="O26" s="392" t="s">
        <v>174</v>
      </c>
      <c r="P26" s="395" t="s">
        <v>226</v>
      </c>
    </row>
    <row r="27" spans="1:16" x14ac:dyDescent="0.25">
      <c r="A27" s="390"/>
      <c r="B27" s="164" t="s">
        <v>156</v>
      </c>
      <c r="C27" s="165"/>
      <c r="D27" s="165"/>
      <c r="E27" s="165"/>
      <c r="F27" s="165"/>
      <c r="G27" s="165"/>
      <c r="H27" s="165" t="s">
        <v>22</v>
      </c>
      <c r="I27" s="165" t="s">
        <v>22</v>
      </c>
      <c r="J27" s="165" t="s">
        <v>22</v>
      </c>
      <c r="K27" s="165" t="s">
        <v>22</v>
      </c>
      <c r="L27" s="165" t="s">
        <v>22</v>
      </c>
      <c r="M27" s="165" t="s">
        <v>22</v>
      </c>
      <c r="N27" s="165" t="s">
        <v>22</v>
      </c>
      <c r="O27" s="393"/>
      <c r="P27" s="396"/>
    </row>
    <row r="28" spans="1:16" x14ac:dyDescent="0.25">
      <c r="A28" s="390"/>
      <c r="B28" s="164" t="s">
        <v>157</v>
      </c>
      <c r="C28" s="165"/>
      <c r="D28" s="165"/>
      <c r="E28" s="165"/>
      <c r="F28" s="165"/>
      <c r="G28" s="165"/>
      <c r="H28" s="165">
        <v>3000</v>
      </c>
      <c r="I28" s="165">
        <v>0</v>
      </c>
      <c r="J28" s="165">
        <v>0</v>
      </c>
      <c r="K28" s="165">
        <v>0</v>
      </c>
      <c r="L28" s="165">
        <v>3000</v>
      </c>
      <c r="M28" s="165">
        <v>3000</v>
      </c>
      <c r="N28" s="165">
        <v>3000</v>
      </c>
      <c r="O28" s="393"/>
      <c r="P28" s="396"/>
    </row>
    <row r="29" spans="1:16" x14ac:dyDescent="0.25">
      <c r="A29" s="390"/>
      <c r="B29" s="164" t="s">
        <v>158</v>
      </c>
      <c r="C29" s="165"/>
      <c r="D29" s="165"/>
      <c r="E29" s="165"/>
      <c r="F29" s="165"/>
      <c r="G29" s="165"/>
      <c r="H29" s="165">
        <v>0</v>
      </c>
      <c r="I29" s="165">
        <v>0</v>
      </c>
      <c r="J29" s="165">
        <v>0</v>
      </c>
      <c r="K29" s="165">
        <v>0</v>
      </c>
      <c r="L29" s="165">
        <v>0</v>
      </c>
      <c r="M29" s="165">
        <v>0</v>
      </c>
      <c r="N29" s="165">
        <v>0</v>
      </c>
      <c r="O29" s="393"/>
      <c r="P29" s="396"/>
    </row>
    <row r="30" spans="1:16" x14ac:dyDescent="0.25">
      <c r="A30" s="390"/>
      <c r="B30" s="164" t="s">
        <v>159</v>
      </c>
      <c r="C30" s="165">
        <v>123</v>
      </c>
      <c r="D30" s="165" t="s">
        <v>160</v>
      </c>
      <c r="E30" s="165">
        <v>12</v>
      </c>
      <c r="F30" s="165" t="s">
        <v>375</v>
      </c>
      <c r="G30" s="165">
        <v>244</v>
      </c>
      <c r="H30" s="165">
        <v>3000</v>
      </c>
      <c r="I30" s="165">
        <v>0</v>
      </c>
      <c r="J30" s="165">
        <v>0</v>
      </c>
      <c r="K30" s="165">
        <v>0</v>
      </c>
      <c r="L30" s="165">
        <v>3000</v>
      </c>
      <c r="M30" s="165">
        <v>3000</v>
      </c>
      <c r="N30" s="165">
        <v>3000</v>
      </c>
      <c r="O30" s="393"/>
      <c r="P30" s="396"/>
    </row>
    <row r="31" spans="1:16" x14ac:dyDescent="0.25">
      <c r="A31" s="390"/>
      <c r="B31" s="164" t="s">
        <v>161</v>
      </c>
      <c r="C31" s="165"/>
      <c r="D31" s="165"/>
      <c r="E31" s="165"/>
      <c r="F31" s="165"/>
      <c r="G31" s="165"/>
      <c r="H31" s="165">
        <v>0</v>
      </c>
      <c r="I31" s="165">
        <v>0</v>
      </c>
      <c r="J31" s="165">
        <v>0</v>
      </c>
      <c r="K31" s="165">
        <v>0</v>
      </c>
      <c r="L31" s="165">
        <v>0</v>
      </c>
      <c r="M31" s="165">
        <v>0</v>
      </c>
      <c r="N31" s="165">
        <v>0</v>
      </c>
      <c r="O31" s="393"/>
      <c r="P31" s="396"/>
    </row>
    <row r="32" spans="1:16" ht="15.75" thickBot="1" x14ac:dyDescent="0.3">
      <c r="A32" s="391"/>
      <c r="B32" s="171" t="s">
        <v>162</v>
      </c>
      <c r="C32" s="172"/>
      <c r="D32" s="172"/>
      <c r="E32" s="172"/>
      <c r="F32" s="172"/>
      <c r="G32" s="172"/>
      <c r="H32" s="172">
        <v>0</v>
      </c>
      <c r="I32" s="172">
        <v>0</v>
      </c>
      <c r="J32" s="172">
        <v>0</v>
      </c>
      <c r="K32" s="172">
        <v>0</v>
      </c>
      <c r="L32" s="172">
        <v>0</v>
      </c>
      <c r="M32" s="172">
        <v>0</v>
      </c>
      <c r="N32" s="172">
        <v>0</v>
      </c>
      <c r="O32" s="394"/>
      <c r="P32" s="397"/>
    </row>
    <row r="33" spans="1:16" x14ac:dyDescent="0.25">
      <c r="A33" s="389" t="s">
        <v>234</v>
      </c>
      <c r="B33" s="169" t="s">
        <v>235</v>
      </c>
      <c r="C33" s="170"/>
      <c r="D33" s="170"/>
      <c r="E33" s="170"/>
      <c r="F33" s="170"/>
      <c r="G33" s="170"/>
      <c r="H33" s="170">
        <v>1</v>
      </c>
      <c r="I33" s="170">
        <v>0</v>
      </c>
      <c r="J33" s="170">
        <v>0</v>
      </c>
      <c r="K33" s="170">
        <v>0</v>
      </c>
      <c r="L33" s="170">
        <v>1</v>
      </c>
      <c r="M33" s="170">
        <v>1</v>
      </c>
      <c r="N33" s="170">
        <v>1</v>
      </c>
      <c r="O33" s="392" t="s">
        <v>230</v>
      </c>
      <c r="P33" s="395" t="s">
        <v>236</v>
      </c>
    </row>
    <row r="34" spans="1:16" x14ac:dyDescent="0.25">
      <c r="A34" s="390"/>
      <c r="B34" s="164" t="s">
        <v>156</v>
      </c>
      <c r="C34" s="165"/>
      <c r="D34" s="165"/>
      <c r="E34" s="165"/>
      <c r="F34" s="165"/>
      <c r="G34" s="165"/>
      <c r="H34" s="165">
        <v>0</v>
      </c>
      <c r="I34" s="165" t="s">
        <v>167</v>
      </c>
      <c r="J34" s="165" t="s">
        <v>167</v>
      </c>
      <c r="K34" s="165" t="s">
        <v>167</v>
      </c>
      <c r="L34" s="165" t="s">
        <v>167</v>
      </c>
      <c r="M34" s="165">
        <v>0</v>
      </c>
      <c r="N34" s="165">
        <v>0</v>
      </c>
      <c r="O34" s="393"/>
      <c r="P34" s="396"/>
    </row>
    <row r="35" spans="1:16" x14ac:dyDescent="0.25">
      <c r="A35" s="390"/>
      <c r="B35" s="164" t="s">
        <v>157</v>
      </c>
      <c r="C35" s="165"/>
      <c r="D35" s="165"/>
      <c r="E35" s="165"/>
      <c r="F35" s="165"/>
      <c r="G35" s="165"/>
      <c r="H35" s="165">
        <v>0</v>
      </c>
      <c r="I35" s="165">
        <v>0</v>
      </c>
      <c r="J35" s="165">
        <v>0</v>
      </c>
      <c r="K35" s="165">
        <v>0</v>
      </c>
      <c r="L35" s="165">
        <v>0</v>
      </c>
      <c r="M35" s="165">
        <v>0</v>
      </c>
      <c r="N35" s="165">
        <v>0</v>
      </c>
      <c r="O35" s="393"/>
      <c r="P35" s="396"/>
    </row>
    <row r="36" spans="1:16" x14ac:dyDescent="0.25">
      <c r="A36" s="390"/>
      <c r="B36" s="164" t="s">
        <v>158</v>
      </c>
      <c r="C36" s="165"/>
      <c r="D36" s="165"/>
      <c r="E36" s="165"/>
      <c r="F36" s="165"/>
      <c r="G36" s="165"/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393"/>
      <c r="P36" s="396"/>
    </row>
    <row r="37" spans="1:16" x14ac:dyDescent="0.25">
      <c r="A37" s="390"/>
      <c r="B37" s="164" t="s">
        <v>159</v>
      </c>
      <c r="C37" s="165"/>
      <c r="D37" s="165"/>
      <c r="E37" s="165"/>
      <c r="F37" s="165"/>
      <c r="G37" s="165"/>
      <c r="H37" s="165">
        <v>0</v>
      </c>
      <c r="I37" s="165">
        <v>0</v>
      </c>
      <c r="J37" s="165">
        <v>0</v>
      </c>
      <c r="K37" s="165">
        <v>0</v>
      </c>
      <c r="L37" s="165">
        <v>0</v>
      </c>
      <c r="M37" s="165">
        <v>0</v>
      </c>
      <c r="N37" s="165">
        <v>0</v>
      </c>
      <c r="O37" s="393"/>
      <c r="P37" s="396"/>
    </row>
    <row r="38" spans="1:16" x14ac:dyDescent="0.25">
      <c r="A38" s="390"/>
      <c r="B38" s="164" t="s">
        <v>161</v>
      </c>
      <c r="C38" s="165"/>
      <c r="D38" s="165"/>
      <c r="E38" s="165"/>
      <c r="F38" s="165"/>
      <c r="G38" s="165"/>
      <c r="H38" s="165">
        <v>0</v>
      </c>
      <c r="I38" s="165">
        <v>0</v>
      </c>
      <c r="J38" s="165">
        <v>0</v>
      </c>
      <c r="K38" s="165">
        <v>0</v>
      </c>
      <c r="L38" s="165">
        <v>0</v>
      </c>
      <c r="M38" s="165">
        <v>0</v>
      </c>
      <c r="N38" s="165">
        <v>0</v>
      </c>
      <c r="O38" s="393"/>
      <c r="P38" s="396"/>
    </row>
    <row r="39" spans="1:16" ht="15.75" thickBot="1" x14ac:dyDescent="0.3">
      <c r="A39" s="391"/>
      <c r="B39" s="171" t="s">
        <v>162</v>
      </c>
      <c r="C39" s="172"/>
      <c r="D39" s="172"/>
      <c r="E39" s="172"/>
      <c r="F39" s="172"/>
      <c r="G39" s="172"/>
      <c r="H39" s="172">
        <v>0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394"/>
      <c r="P39" s="397"/>
    </row>
    <row r="40" spans="1:16" x14ac:dyDescent="0.25">
      <c r="A40" s="389" t="s">
        <v>241</v>
      </c>
      <c r="B40" s="169" t="s">
        <v>204</v>
      </c>
      <c r="C40" s="170"/>
      <c r="D40" s="170"/>
      <c r="E40" s="170"/>
      <c r="F40" s="170"/>
      <c r="G40" s="170"/>
      <c r="H40" s="170">
        <v>5</v>
      </c>
      <c r="I40" s="170">
        <v>1</v>
      </c>
      <c r="J40" s="170">
        <v>1</v>
      </c>
      <c r="K40" s="170">
        <v>1</v>
      </c>
      <c r="L40" s="170">
        <v>2</v>
      </c>
      <c r="M40" s="170">
        <v>5</v>
      </c>
      <c r="N40" s="170">
        <v>5</v>
      </c>
      <c r="O40" s="392" t="s">
        <v>242</v>
      </c>
      <c r="P40" s="395" t="s">
        <v>243</v>
      </c>
    </row>
    <row r="41" spans="1:16" x14ac:dyDescent="0.25">
      <c r="A41" s="390"/>
      <c r="B41" s="164" t="s">
        <v>156</v>
      </c>
      <c r="C41" s="165"/>
      <c r="D41" s="165"/>
      <c r="E41" s="165"/>
      <c r="F41" s="165"/>
      <c r="G41" s="165"/>
      <c r="H41" s="165">
        <v>0</v>
      </c>
      <c r="I41" s="165" t="s">
        <v>167</v>
      </c>
      <c r="J41" s="165" t="s">
        <v>167</v>
      </c>
      <c r="K41" s="165" t="s">
        <v>167</v>
      </c>
      <c r="L41" s="165" t="s">
        <v>167</v>
      </c>
      <c r="M41" s="165">
        <v>0</v>
      </c>
      <c r="N41" s="165">
        <v>0</v>
      </c>
      <c r="O41" s="393"/>
      <c r="P41" s="396"/>
    </row>
    <row r="42" spans="1:16" x14ac:dyDescent="0.25">
      <c r="A42" s="390"/>
      <c r="B42" s="164" t="s">
        <v>157</v>
      </c>
      <c r="C42" s="165"/>
      <c r="D42" s="165"/>
      <c r="E42" s="165"/>
      <c r="F42" s="165"/>
      <c r="G42" s="165"/>
      <c r="H42" s="165">
        <v>0</v>
      </c>
      <c r="I42" s="165">
        <v>0</v>
      </c>
      <c r="J42" s="165">
        <v>0</v>
      </c>
      <c r="K42" s="165">
        <v>0</v>
      </c>
      <c r="L42" s="165">
        <v>0</v>
      </c>
      <c r="M42" s="165">
        <v>0</v>
      </c>
      <c r="N42" s="165">
        <v>0</v>
      </c>
      <c r="O42" s="393"/>
      <c r="P42" s="396"/>
    </row>
    <row r="43" spans="1:16" x14ac:dyDescent="0.25">
      <c r="A43" s="390"/>
      <c r="B43" s="164" t="s">
        <v>158</v>
      </c>
      <c r="C43" s="165"/>
      <c r="D43" s="165"/>
      <c r="E43" s="165"/>
      <c r="F43" s="165"/>
      <c r="G43" s="165"/>
      <c r="H43" s="165">
        <v>0</v>
      </c>
      <c r="I43" s="165">
        <v>0</v>
      </c>
      <c r="J43" s="165">
        <v>0</v>
      </c>
      <c r="K43" s="165">
        <v>0</v>
      </c>
      <c r="L43" s="165">
        <v>0</v>
      </c>
      <c r="M43" s="165">
        <v>0</v>
      </c>
      <c r="N43" s="165">
        <v>0</v>
      </c>
      <c r="O43" s="393"/>
      <c r="P43" s="396"/>
    </row>
    <row r="44" spans="1:16" x14ac:dyDescent="0.25">
      <c r="A44" s="390"/>
      <c r="B44" s="164" t="s">
        <v>159</v>
      </c>
      <c r="C44" s="165"/>
      <c r="D44" s="165"/>
      <c r="E44" s="165"/>
      <c r="F44" s="165"/>
      <c r="G44" s="165"/>
      <c r="H44" s="165">
        <v>0</v>
      </c>
      <c r="I44" s="165">
        <v>0</v>
      </c>
      <c r="J44" s="165">
        <v>0</v>
      </c>
      <c r="K44" s="165">
        <v>0</v>
      </c>
      <c r="L44" s="165">
        <v>0</v>
      </c>
      <c r="M44" s="165">
        <v>0</v>
      </c>
      <c r="N44" s="165">
        <v>0</v>
      </c>
      <c r="O44" s="393"/>
      <c r="P44" s="396"/>
    </row>
    <row r="45" spans="1:16" x14ac:dyDescent="0.25">
      <c r="A45" s="390"/>
      <c r="B45" s="164" t="s">
        <v>161</v>
      </c>
      <c r="C45" s="165"/>
      <c r="D45" s="165"/>
      <c r="E45" s="165"/>
      <c r="F45" s="165"/>
      <c r="G45" s="165"/>
      <c r="H45" s="165">
        <v>0</v>
      </c>
      <c r="I45" s="165">
        <v>0</v>
      </c>
      <c r="J45" s="165">
        <v>0</v>
      </c>
      <c r="K45" s="165">
        <v>0</v>
      </c>
      <c r="L45" s="165">
        <v>0</v>
      </c>
      <c r="M45" s="165">
        <v>0</v>
      </c>
      <c r="N45" s="165">
        <v>0</v>
      </c>
      <c r="O45" s="393"/>
      <c r="P45" s="396"/>
    </row>
    <row r="46" spans="1:16" ht="15.75" thickBot="1" x14ac:dyDescent="0.3">
      <c r="A46" s="391"/>
      <c r="B46" s="171" t="s">
        <v>162</v>
      </c>
      <c r="C46" s="172"/>
      <c r="D46" s="172"/>
      <c r="E46" s="172"/>
      <c r="F46" s="172"/>
      <c r="G46" s="172"/>
      <c r="H46" s="172">
        <v>0</v>
      </c>
      <c r="I46" s="172">
        <v>0</v>
      </c>
      <c r="J46" s="172">
        <v>0</v>
      </c>
      <c r="K46" s="172">
        <v>0</v>
      </c>
      <c r="L46" s="172">
        <v>0</v>
      </c>
      <c r="M46" s="172">
        <v>0</v>
      </c>
      <c r="N46" s="172">
        <v>0</v>
      </c>
      <c r="O46" s="394"/>
      <c r="P46" s="397"/>
    </row>
    <row r="47" spans="1:16" x14ac:dyDescent="0.25">
      <c r="A47" s="389" t="s">
        <v>378</v>
      </c>
      <c r="B47" s="169" t="s">
        <v>239</v>
      </c>
      <c r="C47" s="170"/>
      <c r="D47" s="170"/>
      <c r="E47" s="170"/>
      <c r="F47" s="170"/>
      <c r="G47" s="170"/>
      <c r="H47" s="170">
        <v>1</v>
      </c>
      <c r="I47" s="170">
        <v>1</v>
      </c>
      <c r="J47" s="170">
        <v>0</v>
      </c>
      <c r="K47" s="170">
        <v>0</v>
      </c>
      <c r="L47" s="170">
        <v>0</v>
      </c>
      <c r="M47" s="170">
        <v>1</v>
      </c>
      <c r="N47" s="170">
        <v>1</v>
      </c>
      <c r="O47" s="392" t="s">
        <v>170</v>
      </c>
      <c r="P47" s="395" t="s">
        <v>343</v>
      </c>
    </row>
    <row r="48" spans="1:16" x14ac:dyDescent="0.25">
      <c r="A48" s="390"/>
      <c r="B48" s="164" t="s">
        <v>156</v>
      </c>
      <c r="C48" s="165"/>
      <c r="D48" s="165"/>
      <c r="E48" s="165"/>
      <c r="F48" s="165"/>
      <c r="G48" s="165"/>
      <c r="H48" s="165">
        <v>11000</v>
      </c>
      <c r="I48" s="165">
        <v>11000</v>
      </c>
      <c r="J48" s="165" t="s">
        <v>246</v>
      </c>
      <c r="K48" s="165" t="s">
        <v>246</v>
      </c>
      <c r="L48" s="165" t="s">
        <v>246</v>
      </c>
      <c r="M48" s="165">
        <v>11000</v>
      </c>
      <c r="N48" s="165">
        <v>11000</v>
      </c>
      <c r="O48" s="393"/>
      <c r="P48" s="396"/>
    </row>
    <row r="49" spans="1:16" x14ac:dyDescent="0.25">
      <c r="A49" s="390"/>
      <c r="B49" s="164" t="s">
        <v>157</v>
      </c>
      <c r="C49" s="165"/>
      <c r="D49" s="165"/>
      <c r="E49" s="165"/>
      <c r="F49" s="165"/>
      <c r="G49" s="165"/>
      <c r="H49" s="165">
        <v>11000</v>
      </c>
      <c r="I49" s="165">
        <v>11000</v>
      </c>
      <c r="J49" s="165">
        <v>0</v>
      </c>
      <c r="K49" s="165">
        <v>0</v>
      </c>
      <c r="L49" s="165">
        <v>0</v>
      </c>
      <c r="M49" s="165">
        <v>11000</v>
      </c>
      <c r="N49" s="165">
        <v>11000</v>
      </c>
      <c r="O49" s="393"/>
      <c r="P49" s="396"/>
    </row>
    <row r="50" spans="1:16" x14ac:dyDescent="0.25">
      <c r="A50" s="390"/>
      <c r="B50" s="164" t="s">
        <v>158</v>
      </c>
      <c r="C50" s="165"/>
      <c r="D50" s="165"/>
      <c r="E50" s="165"/>
      <c r="F50" s="165"/>
      <c r="G50" s="165"/>
      <c r="H50" s="165">
        <v>0</v>
      </c>
      <c r="I50" s="165">
        <v>0</v>
      </c>
      <c r="J50" s="165">
        <v>0</v>
      </c>
      <c r="K50" s="165">
        <v>0</v>
      </c>
      <c r="L50" s="165">
        <v>0</v>
      </c>
      <c r="M50" s="165">
        <v>0</v>
      </c>
      <c r="N50" s="165">
        <v>0</v>
      </c>
      <c r="O50" s="393"/>
      <c r="P50" s="396"/>
    </row>
    <row r="51" spans="1:16" x14ac:dyDescent="0.25">
      <c r="A51" s="390"/>
      <c r="B51" s="164" t="s">
        <v>159</v>
      </c>
      <c r="C51" s="165">
        <v>123</v>
      </c>
      <c r="D51" s="165" t="s">
        <v>160</v>
      </c>
      <c r="E51" s="165">
        <v>12</v>
      </c>
      <c r="F51" s="165" t="s">
        <v>376</v>
      </c>
      <c r="G51" s="165">
        <v>810</v>
      </c>
      <c r="H51" s="165">
        <v>11000</v>
      </c>
      <c r="I51" s="165">
        <v>11000</v>
      </c>
      <c r="J51" s="165">
        <v>0</v>
      </c>
      <c r="K51" s="165">
        <v>0</v>
      </c>
      <c r="L51" s="165">
        <v>0</v>
      </c>
      <c r="M51" s="165">
        <v>11000</v>
      </c>
      <c r="N51" s="165">
        <v>11000</v>
      </c>
      <c r="O51" s="393"/>
      <c r="P51" s="396"/>
    </row>
    <row r="52" spans="1:16" x14ac:dyDescent="0.25">
      <c r="A52" s="390"/>
      <c r="B52" s="164" t="s">
        <v>161</v>
      </c>
      <c r="C52" s="165"/>
      <c r="D52" s="165"/>
      <c r="E52" s="165"/>
      <c r="F52" s="165"/>
      <c r="G52" s="165"/>
      <c r="H52" s="165">
        <v>0</v>
      </c>
      <c r="I52" s="165">
        <v>0</v>
      </c>
      <c r="J52" s="165">
        <v>0</v>
      </c>
      <c r="K52" s="165">
        <v>0</v>
      </c>
      <c r="L52" s="165">
        <v>0</v>
      </c>
      <c r="M52" s="165">
        <v>0</v>
      </c>
      <c r="N52" s="165">
        <v>0</v>
      </c>
      <c r="O52" s="393"/>
      <c r="P52" s="396"/>
    </row>
    <row r="53" spans="1:16" ht="15.75" thickBot="1" x14ac:dyDescent="0.3">
      <c r="A53" s="391"/>
      <c r="B53" s="171" t="s">
        <v>162</v>
      </c>
      <c r="C53" s="172"/>
      <c r="D53" s="172"/>
      <c r="E53" s="172"/>
      <c r="F53" s="172"/>
      <c r="G53" s="172"/>
      <c r="H53" s="172">
        <v>0</v>
      </c>
      <c r="I53" s="172">
        <v>0</v>
      </c>
      <c r="J53" s="172">
        <v>0</v>
      </c>
      <c r="K53" s="172">
        <v>0</v>
      </c>
      <c r="L53" s="172">
        <v>0</v>
      </c>
      <c r="M53" s="172">
        <v>0</v>
      </c>
      <c r="N53" s="172">
        <v>0</v>
      </c>
      <c r="O53" s="394"/>
      <c r="P53" s="397"/>
    </row>
    <row r="54" spans="1:16" x14ac:dyDescent="0.25">
      <c r="A54" s="389" t="s">
        <v>248</v>
      </c>
      <c r="B54" s="169" t="s">
        <v>109</v>
      </c>
      <c r="C54" s="170"/>
      <c r="D54" s="170"/>
      <c r="E54" s="170"/>
      <c r="F54" s="170"/>
      <c r="G54" s="170"/>
      <c r="H54" s="170" t="s">
        <v>22</v>
      </c>
      <c r="I54" s="170" t="s">
        <v>22</v>
      </c>
      <c r="J54" s="170" t="s">
        <v>22</v>
      </c>
      <c r="K54" s="170" t="s">
        <v>22</v>
      </c>
      <c r="L54" s="170" t="s">
        <v>22</v>
      </c>
      <c r="M54" s="170" t="s">
        <v>22</v>
      </c>
      <c r="N54" s="170" t="s">
        <v>22</v>
      </c>
      <c r="O54" s="392" t="s">
        <v>249</v>
      </c>
      <c r="P54" s="395" t="s">
        <v>250</v>
      </c>
    </row>
    <row r="55" spans="1:16" x14ac:dyDescent="0.25">
      <c r="A55" s="390"/>
      <c r="B55" s="164" t="s">
        <v>156</v>
      </c>
      <c r="C55" s="165"/>
      <c r="D55" s="165"/>
      <c r="E55" s="165"/>
      <c r="F55" s="165"/>
      <c r="G55" s="165"/>
      <c r="H55" s="165" t="s">
        <v>22</v>
      </c>
      <c r="I55" s="165" t="s">
        <v>22</v>
      </c>
      <c r="J55" s="165" t="s">
        <v>22</v>
      </c>
      <c r="K55" s="165" t="s">
        <v>22</v>
      </c>
      <c r="L55" s="165" t="s">
        <v>22</v>
      </c>
      <c r="M55" s="165" t="s">
        <v>22</v>
      </c>
      <c r="N55" s="165" t="s">
        <v>22</v>
      </c>
      <c r="O55" s="393"/>
      <c r="P55" s="396"/>
    </row>
    <row r="56" spans="1:16" x14ac:dyDescent="0.25">
      <c r="A56" s="390"/>
      <c r="B56" s="164" t="s">
        <v>157</v>
      </c>
      <c r="C56" s="165"/>
      <c r="D56" s="165"/>
      <c r="E56" s="165"/>
      <c r="F56" s="165"/>
      <c r="G56" s="165"/>
      <c r="H56" s="165">
        <v>0</v>
      </c>
      <c r="I56" s="165">
        <v>0</v>
      </c>
      <c r="J56" s="165">
        <v>0</v>
      </c>
      <c r="K56" s="165">
        <v>0</v>
      </c>
      <c r="L56" s="165">
        <v>0</v>
      </c>
      <c r="M56" s="165">
        <v>0</v>
      </c>
      <c r="N56" s="165">
        <v>0</v>
      </c>
      <c r="O56" s="393"/>
      <c r="P56" s="396"/>
    </row>
    <row r="57" spans="1:16" x14ac:dyDescent="0.25">
      <c r="A57" s="390"/>
      <c r="B57" s="164" t="s">
        <v>158</v>
      </c>
      <c r="C57" s="165"/>
      <c r="D57" s="165"/>
      <c r="E57" s="165"/>
      <c r="F57" s="165"/>
      <c r="G57" s="165"/>
      <c r="H57" s="165">
        <v>0</v>
      </c>
      <c r="I57" s="165">
        <v>0</v>
      </c>
      <c r="J57" s="165">
        <v>0</v>
      </c>
      <c r="K57" s="165">
        <v>0</v>
      </c>
      <c r="L57" s="165">
        <v>0</v>
      </c>
      <c r="M57" s="165">
        <v>0</v>
      </c>
      <c r="N57" s="165">
        <v>0</v>
      </c>
      <c r="O57" s="393"/>
      <c r="P57" s="396"/>
    </row>
    <row r="58" spans="1:16" x14ac:dyDescent="0.25">
      <c r="A58" s="390"/>
      <c r="B58" s="164" t="s">
        <v>159</v>
      </c>
      <c r="C58" s="165"/>
      <c r="D58" s="165"/>
      <c r="E58" s="165"/>
      <c r="F58" s="165"/>
      <c r="G58" s="165"/>
      <c r="H58" s="165">
        <v>0</v>
      </c>
      <c r="I58" s="165">
        <v>0</v>
      </c>
      <c r="J58" s="165">
        <v>0</v>
      </c>
      <c r="K58" s="165">
        <v>0</v>
      </c>
      <c r="L58" s="165">
        <v>0</v>
      </c>
      <c r="M58" s="165">
        <v>0</v>
      </c>
      <c r="N58" s="165">
        <v>0</v>
      </c>
      <c r="O58" s="393"/>
      <c r="P58" s="396"/>
    </row>
    <row r="59" spans="1:16" x14ac:dyDescent="0.25">
      <c r="A59" s="390"/>
      <c r="B59" s="164" t="s">
        <v>159</v>
      </c>
      <c r="C59" s="165"/>
      <c r="D59" s="165"/>
      <c r="E59" s="165"/>
      <c r="F59" s="165"/>
      <c r="G59" s="165"/>
      <c r="H59" s="165">
        <v>0</v>
      </c>
      <c r="I59" s="165">
        <v>0</v>
      </c>
      <c r="J59" s="165">
        <v>0</v>
      </c>
      <c r="K59" s="165">
        <v>0</v>
      </c>
      <c r="L59" s="165">
        <v>0</v>
      </c>
      <c r="M59" s="165">
        <v>0</v>
      </c>
      <c r="N59" s="165">
        <v>0</v>
      </c>
      <c r="O59" s="393"/>
      <c r="P59" s="396"/>
    </row>
    <row r="60" spans="1:16" x14ac:dyDescent="0.25">
      <c r="A60" s="390"/>
      <c r="B60" s="164" t="s">
        <v>159</v>
      </c>
      <c r="C60" s="165"/>
      <c r="D60" s="165"/>
      <c r="E60" s="165"/>
      <c r="F60" s="165"/>
      <c r="G60" s="165"/>
      <c r="H60" s="165">
        <v>0</v>
      </c>
      <c r="I60" s="165">
        <v>0</v>
      </c>
      <c r="J60" s="165">
        <v>0</v>
      </c>
      <c r="K60" s="165">
        <v>0</v>
      </c>
      <c r="L60" s="165">
        <v>0</v>
      </c>
      <c r="M60" s="165">
        <v>0</v>
      </c>
      <c r="N60" s="165">
        <v>0</v>
      </c>
      <c r="O60" s="393"/>
      <c r="P60" s="396"/>
    </row>
    <row r="61" spans="1:16" x14ac:dyDescent="0.25">
      <c r="A61" s="390"/>
      <c r="B61" s="164" t="s">
        <v>161</v>
      </c>
      <c r="C61" s="165"/>
      <c r="D61" s="165"/>
      <c r="E61" s="165"/>
      <c r="F61" s="165"/>
      <c r="G61" s="165"/>
      <c r="H61" s="165">
        <v>0</v>
      </c>
      <c r="I61" s="165">
        <v>0</v>
      </c>
      <c r="J61" s="165">
        <v>0</v>
      </c>
      <c r="K61" s="165">
        <v>0</v>
      </c>
      <c r="L61" s="165">
        <v>0</v>
      </c>
      <c r="M61" s="165">
        <v>0</v>
      </c>
      <c r="N61" s="165">
        <v>0</v>
      </c>
      <c r="O61" s="393"/>
      <c r="P61" s="396"/>
    </row>
    <row r="62" spans="1:16" ht="15.75" thickBot="1" x14ac:dyDescent="0.3">
      <c r="A62" s="391"/>
      <c r="B62" s="171" t="s">
        <v>162</v>
      </c>
      <c r="C62" s="172"/>
      <c r="D62" s="172"/>
      <c r="E62" s="172"/>
      <c r="F62" s="172"/>
      <c r="G62" s="172"/>
      <c r="H62" s="172">
        <v>0</v>
      </c>
      <c r="I62" s="172">
        <v>0</v>
      </c>
      <c r="J62" s="172">
        <v>0</v>
      </c>
      <c r="K62" s="172">
        <v>0</v>
      </c>
      <c r="L62" s="172">
        <v>0</v>
      </c>
      <c r="M62" s="172">
        <v>0</v>
      </c>
      <c r="N62" s="172">
        <v>0</v>
      </c>
      <c r="O62" s="394"/>
      <c r="P62" s="397"/>
    </row>
    <row r="63" spans="1:16" x14ac:dyDescent="0.25">
      <c r="A63" s="389" t="s">
        <v>260</v>
      </c>
      <c r="B63" s="169" t="s">
        <v>109</v>
      </c>
      <c r="C63" s="170"/>
      <c r="D63" s="170"/>
      <c r="E63" s="170"/>
      <c r="F63" s="170"/>
      <c r="G63" s="170"/>
      <c r="H63" s="170" t="s">
        <v>22</v>
      </c>
      <c r="I63" s="170" t="s">
        <v>22</v>
      </c>
      <c r="J63" s="170" t="s">
        <v>22</v>
      </c>
      <c r="K63" s="170" t="s">
        <v>22</v>
      </c>
      <c r="L63" s="170" t="s">
        <v>22</v>
      </c>
      <c r="M63" s="170" t="s">
        <v>22</v>
      </c>
      <c r="N63" s="170" t="s">
        <v>22</v>
      </c>
      <c r="O63" s="392" t="s">
        <v>261</v>
      </c>
      <c r="P63" s="395" t="s">
        <v>262</v>
      </c>
    </row>
    <row r="64" spans="1:16" x14ac:dyDescent="0.25">
      <c r="A64" s="390"/>
      <c r="B64" s="164" t="s">
        <v>156</v>
      </c>
      <c r="C64" s="165"/>
      <c r="D64" s="165"/>
      <c r="E64" s="165"/>
      <c r="F64" s="165"/>
      <c r="G64" s="165"/>
      <c r="H64" s="165" t="s">
        <v>22</v>
      </c>
      <c r="I64" s="165" t="s">
        <v>22</v>
      </c>
      <c r="J64" s="165" t="s">
        <v>22</v>
      </c>
      <c r="K64" s="165" t="s">
        <v>22</v>
      </c>
      <c r="L64" s="165" t="s">
        <v>22</v>
      </c>
      <c r="M64" s="165" t="s">
        <v>22</v>
      </c>
      <c r="N64" s="165" t="s">
        <v>22</v>
      </c>
      <c r="O64" s="393"/>
      <c r="P64" s="396"/>
    </row>
    <row r="65" spans="1:16" x14ac:dyDescent="0.25">
      <c r="A65" s="390"/>
      <c r="B65" s="164" t="s">
        <v>157</v>
      </c>
      <c r="C65" s="165"/>
      <c r="D65" s="165"/>
      <c r="E65" s="165"/>
      <c r="F65" s="165"/>
      <c r="G65" s="165"/>
      <c r="H65" s="165">
        <v>37726.300000000003</v>
      </c>
      <c r="I65" s="165">
        <v>0</v>
      </c>
      <c r="J65" s="165">
        <v>580</v>
      </c>
      <c r="K65" s="165">
        <v>1900</v>
      </c>
      <c r="L65" s="165">
        <v>35246.300000000003</v>
      </c>
      <c r="M65" s="165">
        <v>3200</v>
      </c>
      <c r="N65" s="165">
        <v>3200</v>
      </c>
      <c r="O65" s="393"/>
      <c r="P65" s="396"/>
    </row>
    <row r="66" spans="1:16" x14ac:dyDescent="0.25">
      <c r="A66" s="390"/>
      <c r="B66" s="164" t="s">
        <v>158</v>
      </c>
      <c r="C66" s="165"/>
      <c r="D66" s="165"/>
      <c r="E66" s="165"/>
      <c r="F66" s="165"/>
      <c r="G66" s="165"/>
      <c r="H66" s="165">
        <v>0</v>
      </c>
      <c r="I66" s="165">
        <v>0</v>
      </c>
      <c r="J66" s="165">
        <v>0</v>
      </c>
      <c r="K66" s="165">
        <v>0</v>
      </c>
      <c r="L66" s="165">
        <v>0</v>
      </c>
      <c r="M66" s="165">
        <v>0</v>
      </c>
      <c r="N66" s="165">
        <v>0</v>
      </c>
      <c r="O66" s="393"/>
      <c r="P66" s="396"/>
    </row>
    <row r="67" spans="1:16" x14ac:dyDescent="0.25">
      <c r="A67" s="390"/>
      <c r="B67" s="164" t="s">
        <v>159</v>
      </c>
      <c r="C67" s="165">
        <v>123</v>
      </c>
      <c r="D67" s="165" t="s">
        <v>160</v>
      </c>
      <c r="E67" s="165">
        <v>12</v>
      </c>
      <c r="F67" s="165" t="s">
        <v>377</v>
      </c>
      <c r="G67" s="165">
        <v>242</v>
      </c>
      <c r="H67" s="165">
        <v>200</v>
      </c>
      <c r="I67" s="165">
        <v>0</v>
      </c>
      <c r="J67" s="165">
        <v>0</v>
      </c>
      <c r="K67" s="165">
        <v>200</v>
      </c>
      <c r="L67" s="165">
        <v>0</v>
      </c>
      <c r="M67" s="165">
        <v>200</v>
      </c>
      <c r="N67" s="165">
        <v>200</v>
      </c>
      <c r="O67" s="393"/>
      <c r="P67" s="396"/>
    </row>
    <row r="68" spans="1:16" x14ac:dyDescent="0.25">
      <c r="A68" s="390"/>
      <c r="B68" s="164" t="s">
        <v>159</v>
      </c>
      <c r="C68" s="165">
        <v>123</v>
      </c>
      <c r="D68" s="165" t="s">
        <v>160</v>
      </c>
      <c r="E68" s="165">
        <v>12</v>
      </c>
      <c r="F68" s="165" t="s">
        <v>377</v>
      </c>
      <c r="G68" s="165">
        <v>244</v>
      </c>
      <c r="H68" s="165">
        <v>3000</v>
      </c>
      <c r="I68" s="165">
        <v>0</v>
      </c>
      <c r="J68" s="165">
        <v>580</v>
      </c>
      <c r="K68" s="165">
        <v>1700</v>
      </c>
      <c r="L68" s="165">
        <v>720</v>
      </c>
      <c r="M68" s="165">
        <v>3000</v>
      </c>
      <c r="N68" s="165">
        <v>3000</v>
      </c>
      <c r="O68" s="393"/>
      <c r="P68" s="396"/>
    </row>
    <row r="69" spans="1:16" x14ac:dyDescent="0.25">
      <c r="A69" s="390"/>
      <c r="B69" s="164" t="s">
        <v>159</v>
      </c>
      <c r="C69" s="165">
        <v>210</v>
      </c>
      <c r="D69" s="165" t="s">
        <v>263</v>
      </c>
      <c r="E69" s="165" t="s">
        <v>264</v>
      </c>
      <c r="F69" s="165" t="s">
        <v>265</v>
      </c>
      <c r="G69" s="165">
        <v>522</v>
      </c>
      <c r="H69" s="165">
        <v>32800</v>
      </c>
      <c r="I69" s="165">
        <v>0</v>
      </c>
      <c r="J69" s="165">
        <v>0</v>
      </c>
      <c r="K69" s="165">
        <v>0</v>
      </c>
      <c r="L69" s="165">
        <v>32800</v>
      </c>
      <c r="M69" s="165">
        <v>0</v>
      </c>
      <c r="N69" s="165">
        <v>0</v>
      </c>
      <c r="O69" s="393"/>
      <c r="P69" s="396"/>
    </row>
    <row r="70" spans="1:16" x14ac:dyDescent="0.25">
      <c r="A70" s="390"/>
      <c r="B70" s="164" t="s">
        <v>161</v>
      </c>
      <c r="C70" s="165"/>
      <c r="D70" s="165"/>
      <c r="E70" s="165"/>
      <c r="F70" s="165"/>
      <c r="G70" s="165"/>
      <c r="H70" s="165">
        <v>1726.3</v>
      </c>
      <c r="I70" s="165">
        <v>0</v>
      </c>
      <c r="J70" s="165">
        <v>0</v>
      </c>
      <c r="K70" s="165">
        <v>0</v>
      </c>
      <c r="L70" s="165">
        <v>1726.3</v>
      </c>
      <c r="M70" s="165">
        <v>0</v>
      </c>
      <c r="N70" s="165">
        <v>0</v>
      </c>
      <c r="O70" s="393"/>
      <c r="P70" s="396"/>
    </row>
    <row r="71" spans="1:16" ht="15.75" thickBot="1" x14ac:dyDescent="0.3">
      <c r="A71" s="391"/>
      <c r="B71" s="171" t="s">
        <v>162</v>
      </c>
      <c r="C71" s="172"/>
      <c r="D71" s="172"/>
      <c r="E71" s="172"/>
      <c r="F71" s="172"/>
      <c r="G71" s="172"/>
      <c r="H71" s="172">
        <v>0</v>
      </c>
      <c r="I71" s="172">
        <v>0</v>
      </c>
      <c r="J71" s="172">
        <v>0</v>
      </c>
      <c r="K71" s="172">
        <v>0</v>
      </c>
      <c r="L71" s="172">
        <v>0</v>
      </c>
      <c r="M71" s="172">
        <v>0</v>
      </c>
      <c r="N71" s="172">
        <v>0</v>
      </c>
      <c r="O71" s="394"/>
      <c r="P71" s="397"/>
    </row>
    <row r="72" spans="1:16" x14ac:dyDescent="0.25">
      <c r="A72" s="389" t="s">
        <v>285</v>
      </c>
      <c r="B72" s="169" t="s">
        <v>109</v>
      </c>
      <c r="C72" s="170"/>
      <c r="D72" s="170"/>
      <c r="E72" s="170"/>
      <c r="F72" s="170"/>
      <c r="G72" s="170"/>
      <c r="H72" s="170" t="s">
        <v>22</v>
      </c>
      <c r="I72" s="170" t="s">
        <v>22</v>
      </c>
      <c r="J72" s="170" t="s">
        <v>22</v>
      </c>
      <c r="K72" s="170" t="s">
        <v>22</v>
      </c>
      <c r="L72" s="170" t="s">
        <v>22</v>
      </c>
      <c r="M72" s="170" t="s">
        <v>22</v>
      </c>
      <c r="N72" s="170" t="s">
        <v>22</v>
      </c>
      <c r="O72" s="392" t="s">
        <v>170</v>
      </c>
      <c r="P72" s="395" t="s">
        <v>371</v>
      </c>
    </row>
    <row r="73" spans="1:16" x14ac:dyDescent="0.25">
      <c r="A73" s="390"/>
      <c r="B73" s="164" t="s">
        <v>156</v>
      </c>
      <c r="C73" s="165"/>
      <c r="D73" s="165"/>
      <c r="E73" s="165"/>
      <c r="F73" s="165"/>
      <c r="G73" s="165"/>
      <c r="H73" s="165" t="s">
        <v>22</v>
      </c>
      <c r="I73" s="165" t="s">
        <v>22</v>
      </c>
      <c r="J73" s="165" t="s">
        <v>22</v>
      </c>
      <c r="K73" s="165" t="s">
        <v>22</v>
      </c>
      <c r="L73" s="165" t="s">
        <v>22</v>
      </c>
      <c r="M73" s="165" t="s">
        <v>22</v>
      </c>
      <c r="N73" s="165" t="s">
        <v>22</v>
      </c>
      <c r="O73" s="393"/>
      <c r="P73" s="396"/>
    </row>
    <row r="74" spans="1:16" x14ac:dyDescent="0.25">
      <c r="A74" s="390"/>
      <c r="B74" s="164" t="s">
        <v>157</v>
      </c>
      <c r="C74" s="165"/>
      <c r="D74" s="165"/>
      <c r="E74" s="165"/>
      <c r="F74" s="165"/>
      <c r="G74" s="165"/>
      <c r="H74" s="165">
        <v>0</v>
      </c>
      <c r="I74" s="165">
        <v>0</v>
      </c>
      <c r="J74" s="165">
        <v>0</v>
      </c>
      <c r="K74" s="165">
        <v>0</v>
      </c>
      <c r="L74" s="165">
        <v>0</v>
      </c>
      <c r="M74" s="165">
        <v>0</v>
      </c>
      <c r="N74" s="165">
        <v>0</v>
      </c>
      <c r="O74" s="393"/>
      <c r="P74" s="396"/>
    </row>
    <row r="75" spans="1:16" x14ac:dyDescent="0.25">
      <c r="A75" s="390"/>
      <c r="B75" s="164" t="s">
        <v>159</v>
      </c>
      <c r="C75" s="165"/>
      <c r="D75" s="165"/>
      <c r="E75" s="165"/>
      <c r="F75" s="165"/>
      <c r="G75" s="165"/>
      <c r="H75" s="165">
        <v>0</v>
      </c>
      <c r="I75" s="165">
        <v>0</v>
      </c>
      <c r="J75" s="165">
        <v>0</v>
      </c>
      <c r="K75" s="165">
        <v>0</v>
      </c>
      <c r="L75" s="165">
        <v>0</v>
      </c>
      <c r="M75" s="165">
        <v>0</v>
      </c>
      <c r="N75" s="165">
        <v>0</v>
      </c>
      <c r="O75" s="393"/>
      <c r="P75" s="396"/>
    </row>
    <row r="76" spans="1:16" x14ac:dyDescent="0.25">
      <c r="A76" s="390"/>
      <c r="B76" s="164" t="s">
        <v>158</v>
      </c>
      <c r="C76" s="165"/>
      <c r="D76" s="165"/>
      <c r="E76" s="165"/>
      <c r="F76" s="165"/>
      <c r="G76" s="165"/>
      <c r="H76" s="165">
        <v>0</v>
      </c>
      <c r="I76" s="165">
        <v>0</v>
      </c>
      <c r="J76" s="165">
        <v>0</v>
      </c>
      <c r="K76" s="165">
        <v>0</v>
      </c>
      <c r="L76" s="165">
        <v>0</v>
      </c>
      <c r="M76" s="165">
        <v>0</v>
      </c>
      <c r="N76" s="165">
        <v>0</v>
      </c>
      <c r="O76" s="393"/>
      <c r="P76" s="396"/>
    </row>
    <row r="77" spans="1:16" x14ac:dyDescent="0.25">
      <c r="A77" s="390"/>
      <c r="B77" s="164" t="s">
        <v>286</v>
      </c>
      <c r="C77" s="165"/>
      <c r="D77" s="165"/>
      <c r="E77" s="165"/>
      <c r="F77" s="165"/>
      <c r="G77" s="165"/>
      <c r="H77" s="165">
        <v>0</v>
      </c>
      <c r="I77" s="165">
        <v>0</v>
      </c>
      <c r="J77" s="165">
        <v>0</v>
      </c>
      <c r="K77" s="165">
        <v>0</v>
      </c>
      <c r="L77" s="165">
        <v>0</v>
      </c>
      <c r="M77" s="165">
        <v>0</v>
      </c>
      <c r="N77" s="165">
        <v>0</v>
      </c>
      <c r="O77" s="393"/>
      <c r="P77" s="396"/>
    </row>
    <row r="78" spans="1:16" ht="15.75" thickBot="1" x14ac:dyDescent="0.3">
      <c r="A78" s="391"/>
      <c r="B78" s="171" t="s">
        <v>162</v>
      </c>
      <c r="C78" s="172"/>
      <c r="D78" s="172"/>
      <c r="E78" s="172"/>
      <c r="F78" s="172"/>
      <c r="G78" s="172"/>
      <c r="H78" s="172">
        <v>0</v>
      </c>
      <c r="I78" s="172">
        <v>0</v>
      </c>
      <c r="J78" s="172">
        <v>0</v>
      </c>
      <c r="K78" s="172">
        <v>0</v>
      </c>
      <c r="L78" s="172">
        <v>0</v>
      </c>
      <c r="M78" s="172">
        <v>0</v>
      </c>
      <c r="N78" s="172">
        <v>0</v>
      </c>
      <c r="O78" s="394"/>
      <c r="P78" s="397"/>
    </row>
  </sheetData>
  <mergeCells count="39">
    <mergeCell ref="A8:P8"/>
    <mergeCell ref="A9:P9"/>
    <mergeCell ref="A3:P3"/>
    <mergeCell ref="A5:A6"/>
    <mergeCell ref="B5:B6"/>
    <mergeCell ref="C5:G5"/>
    <mergeCell ref="H5:H6"/>
    <mergeCell ref="I5:L5"/>
    <mergeCell ref="M5:M6"/>
    <mergeCell ref="N5:N6"/>
    <mergeCell ref="O5:O6"/>
    <mergeCell ref="P5:P6"/>
    <mergeCell ref="A10:A16"/>
    <mergeCell ref="O10:O16"/>
    <mergeCell ref="P10:P16"/>
    <mergeCell ref="A17:A25"/>
    <mergeCell ref="O17:O25"/>
    <mergeCell ref="P17:P25"/>
    <mergeCell ref="A26:A32"/>
    <mergeCell ref="O26:O32"/>
    <mergeCell ref="P26:P32"/>
    <mergeCell ref="A33:A39"/>
    <mergeCell ref="O33:O39"/>
    <mergeCell ref="P33:P39"/>
    <mergeCell ref="A40:A46"/>
    <mergeCell ref="O40:O46"/>
    <mergeCell ref="P40:P46"/>
    <mergeCell ref="A47:A53"/>
    <mergeCell ref="O47:O53"/>
    <mergeCell ref="P47:P53"/>
    <mergeCell ref="A72:A78"/>
    <mergeCell ref="O72:O78"/>
    <mergeCell ref="P72:P78"/>
    <mergeCell ref="A54:A62"/>
    <mergeCell ref="O54:O62"/>
    <mergeCell ref="P54:P62"/>
    <mergeCell ref="A63:A71"/>
    <mergeCell ref="O63:O71"/>
    <mergeCell ref="P63:P71"/>
  </mergeCells>
  <pageMargins left="0.25" right="0.25" top="0.75" bottom="0.75" header="0.3" footer="0.3"/>
  <pageSetup scale="44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workbookViewId="0">
      <selection activeCell="G21" sqref="G21"/>
    </sheetView>
  </sheetViews>
  <sheetFormatPr defaultRowHeight="15.75" x14ac:dyDescent="0.25"/>
  <cols>
    <col min="1" max="1" width="50" style="14" customWidth="1"/>
    <col min="2" max="2" width="34.28515625" style="14" customWidth="1"/>
    <col min="3" max="5" width="9.28515625" style="14" bestFit="1" customWidth="1"/>
    <col min="6" max="6" width="14.140625" style="14" customWidth="1"/>
    <col min="7" max="7" width="24.7109375" style="14" customWidth="1"/>
    <col min="8" max="8" width="14.5703125" style="14" customWidth="1"/>
    <col min="9" max="9" width="16.42578125" style="14" customWidth="1"/>
    <col min="10" max="10" width="9.5703125" style="14" bestFit="1" customWidth="1"/>
    <col min="11" max="11" width="9.28515625" style="14" bestFit="1" customWidth="1"/>
    <col min="12" max="12" width="14.28515625" style="14" customWidth="1"/>
    <col min="13" max="16384" width="9.140625" style="14"/>
  </cols>
  <sheetData>
    <row r="1" spans="1:12" x14ac:dyDescent="0.25">
      <c r="K1" s="404" t="s">
        <v>342</v>
      </c>
      <c r="L1" s="404"/>
    </row>
    <row r="2" spans="1:12" ht="67.5" customHeight="1" x14ac:dyDescent="0.25">
      <c r="A2" s="402" t="s">
        <v>316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</row>
    <row r="3" spans="1:12" ht="177.75" customHeight="1" x14ac:dyDescent="0.25">
      <c r="A3" s="271" t="s">
        <v>317</v>
      </c>
      <c r="B3" s="271" t="s">
        <v>318</v>
      </c>
      <c r="C3" s="271" t="s">
        <v>319</v>
      </c>
      <c r="D3" s="271" t="s">
        <v>320</v>
      </c>
      <c r="E3" s="271" t="s">
        <v>321</v>
      </c>
      <c r="F3" s="271" t="s">
        <v>322</v>
      </c>
      <c r="G3" s="271" t="s">
        <v>323</v>
      </c>
      <c r="H3" s="271" t="s">
        <v>324</v>
      </c>
      <c r="I3" s="271" t="s">
        <v>325</v>
      </c>
      <c r="J3" s="271" t="s">
        <v>326</v>
      </c>
      <c r="K3" s="271"/>
      <c r="L3" s="271" t="s">
        <v>327</v>
      </c>
    </row>
    <row r="4" spans="1:12" ht="31.5" x14ac:dyDescent="0.25">
      <c r="A4" s="271"/>
      <c r="B4" s="271"/>
      <c r="C4" s="271"/>
      <c r="D4" s="271"/>
      <c r="E4" s="271"/>
      <c r="F4" s="271"/>
      <c r="G4" s="271"/>
      <c r="H4" s="271"/>
      <c r="I4" s="271"/>
      <c r="J4" s="60" t="s">
        <v>328</v>
      </c>
      <c r="K4" s="60" t="s">
        <v>340</v>
      </c>
      <c r="L4" s="271"/>
    </row>
    <row r="5" spans="1:12" x14ac:dyDescent="0.2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61" t="s">
        <v>338</v>
      </c>
      <c r="K5" s="61" t="s">
        <v>339</v>
      </c>
      <c r="L5" s="60">
        <v>10</v>
      </c>
    </row>
    <row r="6" spans="1:12" ht="48.75" customHeight="1" x14ac:dyDescent="0.25">
      <c r="A6" s="405" t="s">
        <v>260</v>
      </c>
      <c r="B6" s="273"/>
      <c r="C6" s="273"/>
      <c r="D6" s="273"/>
      <c r="E6" s="273"/>
      <c r="F6" s="273"/>
      <c r="G6" s="273"/>
      <c r="H6" s="273"/>
      <c r="I6" s="62" t="s">
        <v>341</v>
      </c>
      <c r="J6" s="158">
        <f>SUM(J7:J10)</f>
        <v>34526.300000000003</v>
      </c>
      <c r="K6" s="63">
        <f>SUM(K7:K10)</f>
        <v>0</v>
      </c>
      <c r="L6" s="322" t="s">
        <v>329</v>
      </c>
    </row>
    <row r="7" spans="1:12" ht="27" customHeight="1" x14ac:dyDescent="0.25">
      <c r="A7" s="405"/>
      <c r="B7" s="273"/>
      <c r="C7" s="273"/>
      <c r="D7" s="273"/>
      <c r="E7" s="273"/>
      <c r="F7" s="273"/>
      <c r="G7" s="273"/>
      <c r="H7" s="273"/>
      <c r="I7" s="62" t="s">
        <v>159</v>
      </c>
      <c r="J7" s="158">
        <f>J12</f>
        <v>32800</v>
      </c>
      <c r="K7" s="63">
        <f>K12</f>
        <v>0</v>
      </c>
      <c r="L7" s="323"/>
    </row>
    <row r="8" spans="1:12" ht="33.75" customHeight="1" x14ac:dyDescent="0.25">
      <c r="A8" s="405"/>
      <c r="B8" s="273"/>
      <c r="C8" s="273"/>
      <c r="D8" s="273"/>
      <c r="E8" s="273"/>
      <c r="F8" s="273"/>
      <c r="G8" s="273"/>
      <c r="H8" s="273"/>
      <c r="I8" s="62" t="s">
        <v>330</v>
      </c>
      <c r="J8" s="158">
        <f t="shared" ref="J8:K10" si="0">J13</f>
        <v>0</v>
      </c>
      <c r="K8" s="63">
        <f t="shared" si="0"/>
        <v>0</v>
      </c>
      <c r="L8" s="323"/>
    </row>
    <row r="9" spans="1:12" ht="35.25" customHeight="1" x14ac:dyDescent="0.25">
      <c r="A9" s="405"/>
      <c r="B9" s="273"/>
      <c r="C9" s="273"/>
      <c r="D9" s="273"/>
      <c r="E9" s="273"/>
      <c r="F9" s="273"/>
      <c r="G9" s="273"/>
      <c r="H9" s="273"/>
      <c r="I9" s="62" t="s">
        <v>331</v>
      </c>
      <c r="J9" s="158">
        <f t="shared" si="0"/>
        <v>1726.3</v>
      </c>
      <c r="K9" s="63">
        <f t="shared" si="0"/>
        <v>0</v>
      </c>
      <c r="L9" s="323"/>
    </row>
    <row r="10" spans="1:12" ht="41.25" customHeight="1" x14ac:dyDescent="0.25">
      <c r="A10" s="405"/>
      <c r="B10" s="273"/>
      <c r="C10" s="273"/>
      <c r="D10" s="273"/>
      <c r="E10" s="273"/>
      <c r="F10" s="273"/>
      <c r="G10" s="273"/>
      <c r="H10" s="273"/>
      <c r="I10" s="62" t="s">
        <v>332</v>
      </c>
      <c r="J10" s="158">
        <f t="shared" si="0"/>
        <v>0</v>
      </c>
      <c r="K10" s="63">
        <f t="shared" si="0"/>
        <v>0</v>
      </c>
      <c r="L10" s="323"/>
    </row>
    <row r="11" spans="1:12" ht="45.75" customHeight="1" x14ac:dyDescent="0.25">
      <c r="A11" s="405" t="s">
        <v>334</v>
      </c>
      <c r="B11" s="405" t="s">
        <v>335</v>
      </c>
      <c r="C11" s="271" t="s">
        <v>336</v>
      </c>
      <c r="D11" s="271">
        <v>2020</v>
      </c>
      <c r="E11" s="271" t="s">
        <v>333</v>
      </c>
      <c r="F11" s="271">
        <v>64052.59</v>
      </c>
      <c r="G11" s="405" t="s">
        <v>337</v>
      </c>
      <c r="H11" s="271">
        <v>34526.300000000003</v>
      </c>
      <c r="I11" s="62" t="s">
        <v>341</v>
      </c>
      <c r="J11" s="158">
        <f>J12+J13+J14+J15</f>
        <v>34526.300000000003</v>
      </c>
      <c r="K11" s="63">
        <f>K12+K13+K14+K15</f>
        <v>0</v>
      </c>
      <c r="L11" s="323"/>
    </row>
    <row r="12" spans="1:12" ht="31.5" x14ac:dyDescent="0.25">
      <c r="A12" s="405"/>
      <c r="B12" s="405"/>
      <c r="C12" s="271"/>
      <c r="D12" s="271"/>
      <c r="E12" s="271"/>
      <c r="F12" s="271"/>
      <c r="G12" s="405"/>
      <c r="H12" s="271"/>
      <c r="I12" s="62" t="s">
        <v>159</v>
      </c>
      <c r="J12" s="158">
        <f>'Таблица 3 '!H370</f>
        <v>32800</v>
      </c>
      <c r="K12" s="63">
        <f>'Таблица 3 '!M370</f>
        <v>0</v>
      </c>
      <c r="L12" s="323"/>
    </row>
    <row r="13" spans="1:12" ht="31.5" x14ac:dyDescent="0.25">
      <c r="A13" s="405"/>
      <c r="B13" s="405"/>
      <c r="C13" s="271"/>
      <c r="D13" s="271"/>
      <c r="E13" s="271"/>
      <c r="F13" s="271"/>
      <c r="G13" s="405"/>
      <c r="H13" s="271"/>
      <c r="I13" s="62" t="s">
        <v>330</v>
      </c>
      <c r="J13" s="158">
        <v>0</v>
      </c>
      <c r="K13" s="63">
        <v>0</v>
      </c>
      <c r="L13" s="323"/>
    </row>
    <row r="14" spans="1:12" ht="31.5" x14ac:dyDescent="0.25">
      <c r="A14" s="405"/>
      <c r="B14" s="405"/>
      <c r="C14" s="271"/>
      <c r="D14" s="271"/>
      <c r="E14" s="271"/>
      <c r="F14" s="271"/>
      <c r="G14" s="405"/>
      <c r="H14" s="271"/>
      <c r="I14" s="62" t="s">
        <v>331</v>
      </c>
      <c r="J14" s="158">
        <f>'Таблица 3 '!H372</f>
        <v>1726.3</v>
      </c>
      <c r="K14" s="63">
        <f>'Таблица 3 '!M372</f>
        <v>0</v>
      </c>
      <c r="L14" s="323"/>
    </row>
    <row r="15" spans="1:12" ht="33.75" customHeight="1" x14ac:dyDescent="0.25">
      <c r="A15" s="405"/>
      <c r="B15" s="405"/>
      <c r="C15" s="271"/>
      <c r="D15" s="271"/>
      <c r="E15" s="271"/>
      <c r="F15" s="271"/>
      <c r="G15" s="405"/>
      <c r="H15" s="271"/>
      <c r="I15" s="62" t="s">
        <v>332</v>
      </c>
      <c r="J15" s="63">
        <v>0</v>
      </c>
      <c r="K15" s="63">
        <v>0</v>
      </c>
      <c r="L15" s="403"/>
    </row>
  </sheetData>
  <mergeCells count="30">
    <mergeCell ref="I3:I4"/>
    <mergeCell ref="J3:K3"/>
    <mergeCell ref="L3:L4"/>
    <mergeCell ref="A6:A10"/>
    <mergeCell ref="B6:B10"/>
    <mergeCell ref="C6:C10"/>
    <mergeCell ref="D6:D10"/>
    <mergeCell ref="E6:E10"/>
    <mergeCell ref="A3:A4"/>
    <mergeCell ref="B3:B4"/>
    <mergeCell ref="C3:C4"/>
    <mergeCell ref="D3:D4"/>
    <mergeCell ref="E3:E4"/>
    <mergeCell ref="F3:F4"/>
    <mergeCell ref="A2:L2"/>
    <mergeCell ref="L6:L15"/>
    <mergeCell ref="K1:L1"/>
    <mergeCell ref="F11:F15"/>
    <mergeCell ref="G11:G15"/>
    <mergeCell ref="H11:H15"/>
    <mergeCell ref="A11:A15"/>
    <mergeCell ref="B11:B15"/>
    <mergeCell ref="C11:C15"/>
    <mergeCell ref="D11:D15"/>
    <mergeCell ref="E11:E15"/>
    <mergeCell ref="F6:F10"/>
    <mergeCell ref="G6:G10"/>
    <mergeCell ref="H6:H10"/>
    <mergeCell ref="G3:G4"/>
    <mergeCell ref="H3:H4"/>
  </mergeCells>
  <pageMargins left="0.7" right="0.7" top="0.75" bottom="0.75" header="0.3" footer="0.3"/>
  <pageSetup scale="56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расчет инвестиции в осн капитал</vt:lpstr>
      <vt:lpstr>Лист1</vt:lpstr>
      <vt:lpstr>Таблица 1 </vt:lpstr>
      <vt:lpstr>Таблица 2 </vt:lpstr>
      <vt:lpstr>Таблица 3 </vt:lpstr>
      <vt:lpstr>Лист2</vt:lpstr>
      <vt:lpstr>Таблица 4</vt:lpstr>
      <vt:lpstr>'расчет инвестиции в осн капитал'!_ftn1</vt:lpstr>
      <vt:lpstr>'расчет инвестиции в осн капитал'!_ftn2</vt:lpstr>
      <vt:lpstr>'расчет инвестиции в осн капитал'!_ftnref1</vt:lpstr>
      <vt:lpstr>'расчет инвестиции в осн капитал'!_ftnref2</vt:lpstr>
      <vt:lpstr>'Таблица 1 '!Область_печати</vt:lpstr>
    </vt:vector>
  </TitlesOfParts>
  <Company>PNO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Золотцева Наталья Владиславовна</dc:creator>
  <cp:lastModifiedBy>Золотцева Наталья Владиславовна</cp:lastModifiedBy>
  <cp:lastPrinted>2020-03-24T06:21:59Z</cp:lastPrinted>
  <dcterms:created xsi:type="dcterms:W3CDTF">2019-11-19T07:58:46Z</dcterms:created>
  <dcterms:modified xsi:type="dcterms:W3CDTF">2020-08-28T09:26:50Z</dcterms:modified>
</cp:coreProperties>
</file>