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8085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Лист1!$A$5:$L$3589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96" i="1" l="1"/>
  <c r="I2906" i="1" l="1"/>
  <c r="I2875" i="1" l="1"/>
  <c r="L2789" i="1" l="1"/>
  <c r="I2685" i="1" l="1"/>
  <c r="G2657" i="1"/>
  <c r="I2599" i="1" l="1"/>
  <c r="I2553" i="1" l="1"/>
  <c r="I2448" i="1" l="1"/>
  <c r="I2439" i="1" l="1"/>
  <c r="I2338" i="1" l="1"/>
  <c r="I2260" i="1" l="1"/>
  <c r="I2238" i="1"/>
  <c r="I2237" i="1"/>
  <c r="I2236" i="1"/>
  <c r="I2235" i="1"/>
  <c r="G2235" i="1"/>
  <c r="I2234" i="1"/>
  <c r="G2234" i="1"/>
  <c r="I2233" i="1"/>
  <c r="I2232" i="1"/>
  <c r="I2231" i="1"/>
  <c r="I2230" i="1"/>
  <c r="I2229" i="1"/>
  <c r="I2228" i="1"/>
  <c r="G2228" i="1"/>
  <c r="I2227" i="1"/>
  <c r="I2226" i="1"/>
  <c r="G2226" i="1"/>
  <c r="I2225" i="1"/>
  <c r="I2224" i="1"/>
  <c r="I2223" i="1"/>
  <c r="G2223" i="1"/>
  <c r="I2222" i="1"/>
  <c r="G2222" i="1"/>
  <c r="I2221" i="1"/>
  <c r="G2221" i="1"/>
  <c r="I2220" i="1"/>
  <c r="I2219" i="1"/>
  <c r="I2218" i="1"/>
  <c r="G2218" i="1"/>
  <c r="I2217" i="1"/>
  <c r="G2217" i="1"/>
  <c r="I2216" i="1"/>
  <c r="G2216" i="1"/>
  <c r="I2215" i="1"/>
  <c r="I2214" i="1"/>
  <c r="G2214" i="1"/>
  <c r="I2213" i="1"/>
  <c r="I2212" i="1"/>
  <c r="G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79" i="1" l="1"/>
  <c r="I2132" i="1" l="1"/>
  <c r="I2012" i="1" l="1"/>
  <c r="I1948" i="1" l="1"/>
  <c r="I1894" i="1" l="1"/>
  <c r="L1883" i="1"/>
  <c r="L1825" i="1"/>
  <c r="L1702" i="1" l="1"/>
  <c r="L1698" i="1"/>
  <c r="L1696" i="1"/>
  <c r="I1650" i="1" l="1"/>
  <c r="I1589" i="1" l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38" i="1" l="1"/>
  <c r="L1480" i="1" l="1"/>
  <c r="I1480" i="1"/>
  <c r="L1460" i="1"/>
  <c r="I1460" i="1"/>
  <c r="L1453" i="1"/>
  <c r="I1453" i="1"/>
  <c r="G1453" i="1"/>
  <c r="I723" i="1"/>
  <c r="I716" i="1"/>
  <c r="L713" i="1"/>
  <c r="I713" i="1"/>
  <c r="L708" i="1"/>
  <c r="I708" i="1"/>
  <c r="I704" i="1"/>
  <c r="I703" i="1"/>
  <c r="I660" i="1"/>
  <c r="L659" i="1"/>
  <c r="I659" i="1"/>
  <c r="I419" i="1"/>
  <c r="I339" i="1" l="1"/>
  <c r="I3526" i="1" l="1"/>
  <c r="I3454" i="1" l="1"/>
  <c r="I3312" i="1" l="1"/>
  <c r="I3298" i="1" l="1"/>
  <c r="I3265" i="1"/>
  <c r="I3194" i="1" l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I3086" i="1" l="1"/>
  <c r="L3040" i="1"/>
  <c r="L3022" i="1"/>
  <c r="L3018" i="1"/>
  <c r="L3017" i="1"/>
  <c r="L3013" i="1"/>
  <c r="L3011" i="1"/>
  <c r="L257" i="1" l="1"/>
  <c r="I257" i="1"/>
  <c r="I228" i="1"/>
  <c r="I227" i="1"/>
  <c r="G227" i="1"/>
  <c r="I226" i="1"/>
  <c r="G226" i="1"/>
  <c r="I221" i="1"/>
  <c r="I160" i="1"/>
  <c r="G160" i="1"/>
  <c r="I159" i="1"/>
  <c r="G159" i="1"/>
  <c r="I158" i="1"/>
  <c r="G158" i="1"/>
  <c r="I147" i="1" l="1"/>
</calcChain>
</file>

<file path=xl/comments1.xml><?xml version="1.0" encoding="utf-8"?>
<comments xmlns="http://schemas.openxmlformats.org/spreadsheetml/2006/main">
  <authors>
    <author>Автор</author>
  </authors>
  <commentList>
    <comment ref="L158" authorId="0" shapeId="0">
      <text>
        <r>
          <rPr>
            <b/>
            <sz val="9"/>
            <color indexed="81"/>
            <rFont val="Tahoma"/>
            <family val="2"/>
            <charset val="204"/>
          </rPr>
          <t>Субсидия в сумме 447052,39 тыс. рублей, в том числе из областного бюджета 444631,42 тыс. руб., из местного 2420,98 тыс. руб.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<sst xmlns="http://schemas.openxmlformats.org/spreadsheetml/2006/main" count="17824" uniqueCount="3847">
  <si>
    <t>№ п/п</t>
  </si>
  <si>
    <t>Наименование хозяйствующего субъекта</t>
  </si>
  <si>
    <t>Принадлежность (субъект РФ или муниципалитет)</t>
  </si>
  <si>
    <t>Муниципальное образование</t>
  </si>
  <si>
    <t>Суммарная доля участия (собственности) государства (субъекта РФ и муниципалитетов) в хозяйствующем субъекте, в процентах</t>
  </si>
  <si>
    <t>Наименование рынка присутствия хозяйствующего субъекта</t>
  </si>
  <si>
    <t>Объем оказанных услуг (абс., нат. выражение)</t>
  </si>
  <si>
    <t>Единицы измерения объема оказанных услуг в абс., нат. выражении</t>
  </si>
  <si>
    <t>Объем оказанных услуг в стоимостном выражении, руб.</t>
  </si>
  <si>
    <t>Рыночная доля хозяйствующего субъекта в натуральном выражении от объема рынка предприятий данного перечня (по объемам реализованных товаров/ работ/ услуг), %</t>
  </si>
  <si>
    <t>Рыночная доля хозяйствующего субъекта в стоимостном выражении от объема рынка предприятий данного перечня (по выручке от реализации товаров/ работ/ услуг), %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</si>
  <si>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</si>
  <si>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 xml:space="preserve">Муниципальное  казённое дошкольное образовательное учреждение Баганский детский сад № 3 "Теремок"                                                                                                                                               </t>
  </si>
  <si>
    <t>Баганский район</t>
  </si>
  <si>
    <t>Дошкольное образование</t>
  </si>
  <si>
    <t>человек</t>
  </si>
  <si>
    <t xml:space="preserve">Муниципальное  казённое дошкольное образовательное учреждение Кузнецовский детский сад                                                                                                                                                          </t>
  </si>
  <si>
    <t xml:space="preserve">Муниципальное  казённое дошкольное образовательное учреждение Палецкий детский сад                                                                                                                                                              </t>
  </si>
  <si>
    <t xml:space="preserve">Муниципальное  казённое образовательное учреждение Кузнецовская средняя общеобразовательная школа                                                                                                                                               </t>
  </si>
  <si>
    <t>Общее образование</t>
  </si>
  <si>
    <t xml:space="preserve">Муниципальное  казённое общеобразовательное учреждение- Савкинская средняя общеобразовательная школа                                                                                                                                            </t>
  </si>
  <si>
    <t xml:space="preserve">Муниципальное  казённое общеобразовательное учреждение Баганская средняя общеобразовательная школа № 2 имени героя Советского Союза Андрея Григорьевича Матвиенко                                                                               </t>
  </si>
  <si>
    <t xml:space="preserve">Муниципальное  казённое учреждение  Управление образованием Баганского района                                                                                                                                                                   </t>
  </si>
  <si>
    <t>Образование</t>
  </si>
  <si>
    <t xml:space="preserve">Муниципальное казенное дошкольное образовательоне учреждение Савкинский детский сад                                                                                                                                                             </t>
  </si>
  <si>
    <t xml:space="preserve">Муниципальное бюджетное образовательное учреждение дополнительного образования детей Баганская детская юношеская спортивная школа                                                                                                                </t>
  </si>
  <si>
    <t>Дополнительное образование</t>
  </si>
  <si>
    <t xml:space="preserve">Муниципальное казенное образовательное учреждение Лепокуровская средняя общеобразовательная школа                                                                                                                                               </t>
  </si>
  <si>
    <t xml:space="preserve">Муниципальное казенное учреждение "Управление материально-технического обеспечения и единой дежурно-диспетчерской службы Баганского района"                                                                                                     </t>
  </si>
  <si>
    <t>Рынок услуг</t>
  </si>
  <si>
    <t>обращений</t>
  </si>
  <si>
    <t xml:space="preserve">Муниципальное казенное учреждение культуры Баганского района "Централизованная библиотечная система"                                                                                                                                            </t>
  </si>
  <si>
    <t>Рынок услуг в сфере культуры</t>
  </si>
  <si>
    <t>посещений</t>
  </si>
  <si>
    <t xml:space="preserve">Муниципальное казенное учреждение"Центр бухгалтерского, информационного обеспечения и муниципальных закупок Баганского района                                                                                                                   </t>
  </si>
  <si>
    <t>рынок бухгалтерских услуг</t>
  </si>
  <si>
    <t xml:space="preserve">Муниципальное казённое  общеобразовательное учреждение Андреевская средняя общеобразовательная школа имени Героя Советского Союза Геннадия Андреевича Приходько                                                                                 </t>
  </si>
  <si>
    <t xml:space="preserve">Муниципальное казённое  учреждение культуры " Баганский районный краеведческий музей"                                                                                                                                                           </t>
  </si>
  <si>
    <t xml:space="preserve">Муниципальное казённое  учреждение культуры"Культурно-досуговый центр Баганского района"                                                                                                                                                        </t>
  </si>
  <si>
    <t xml:space="preserve">Муниципальное казённое дошкольное образовательное учреждение Баганский детский сад № 1 "Колокольчик"                                                                                                                                            </t>
  </si>
  <si>
    <t xml:space="preserve">Муниципальное казённое дошкольное образовательное учреждение Баганский детский сад № 2 "Солнышко"                                                                                                                                               </t>
  </si>
  <si>
    <t xml:space="preserve">Муниципальное казённое дошкольное образовательное учреждение Ивановский детский сад                                                                                                                                                             </t>
  </si>
  <si>
    <t xml:space="preserve">Муниципальное казённое дошкольное образовательное учреждение Казанский детский сад                                                                                                                                                              </t>
  </si>
  <si>
    <t xml:space="preserve">Муниципальное казённое дошкольное образовательное учреждение Соловьёвский детский сад                                                                                                                                                           </t>
  </si>
  <si>
    <t xml:space="preserve">Муниципальное бюджетное образовательное учреждение дополнительного  образования детей Баганский Дом детского творчества                                                                                                                          </t>
  </si>
  <si>
    <t xml:space="preserve">Муниципальное казённое общеобразовательное учреждение Бочанихинская основная общеобразовательная школа                                                                                                                                          </t>
  </si>
  <si>
    <t xml:space="preserve">Муниципальное казённое общеобразовательное учреждение Водинская основная общеобразовательная школа                                                                                                                                              </t>
  </si>
  <si>
    <t xml:space="preserve">Муниципальное казённое общеобразовательное учреждение Казанская средняя общеобразовательная школа                                                                                                                                               </t>
  </si>
  <si>
    <t xml:space="preserve">Муниципальное казённое общеобразовательное учреждение Мироновская средняя общеобразовательная школа                                                                                                                                             </t>
  </si>
  <si>
    <t xml:space="preserve">Муниципальное казённое общеобразовательное учреждение Палецкая средняя общеобразовательная школа                                                                                                                                                </t>
  </si>
  <si>
    <t xml:space="preserve">Муниципальное образовательное учреждение Владимировская основная общеобразовательная школа                                                                                                                                                      </t>
  </si>
  <si>
    <t xml:space="preserve">Муниципальное  бюджетное общеобразовательное учреждение Баганская средняя общеобразовательная школа № 1                                                                                                                                         </t>
  </si>
  <si>
    <t xml:space="preserve">Муниципальное  бюджетное общеобразовательное учреждение Вознесенская средняя общеобразовательная школа имени Леонида Чекмарева                                                                                                                  </t>
  </si>
  <si>
    <t xml:space="preserve">Муниципальное бюджетное образовательное учреждение Ивановская средняя общеобразовательная школа имени Героя Советского Союза Николая Гавриловича Шепелева                                                                                       </t>
  </si>
  <si>
    <t xml:space="preserve">Муниципальное бюджетное общеобразовательное учреждение- Теренгульская средняя общеобразовательная школа                                                                                                                                         </t>
  </si>
  <si>
    <t xml:space="preserve">Муниципальное бюджетное учреждение Комплексный центр социального обслуживания населения                                                                                                                                                         </t>
  </si>
  <si>
    <t xml:space="preserve">Муниципальное унитарное предприятие "Баганский коммунальщик"                                                                                                                                                                                    </t>
  </si>
  <si>
    <t>Услуги в сфере ЖКХ</t>
  </si>
  <si>
    <t xml:space="preserve"> м3   </t>
  </si>
  <si>
    <t xml:space="preserve"> м3                  Гкал</t>
  </si>
  <si>
    <t xml:space="preserve">Муниципальное унитарное предприятие "Баганское автотранспортное предприятие"                                                                                                                                                                    </t>
  </si>
  <si>
    <t>Рынок автотранспортных услуг</t>
  </si>
  <si>
    <t>Муниципальное унитарное предприятие "Тепло"</t>
  </si>
  <si>
    <t xml:space="preserve">м3     </t>
  </si>
  <si>
    <t xml:space="preserve">м3                   Гкал    </t>
  </si>
  <si>
    <t>МООО  Баганская управляющая компания</t>
  </si>
  <si>
    <t>ГБУ НСО "Управление ветеренарии Баганского района НСО</t>
  </si>
  <si>
    <t>Ветеренарные услуги</t>
  </si>
  <si>
    <t>головообработка  исследование</t>
  </si>
  <si>
    <t>ФГБУ "САС"Баганская"</t>
  </si>
  <si>
    <t>Гектар</t>
  </si>
  <si>
    <t>н/д</t>
  </si>
  <si>
    <t>Приложение А</t>
  </si>
  <si>
    <t>Информация по хозяйствующим субъектам, доля участия субъекта РФ или муниципального образования, в которых составляет 50 и более процентов в 2023 году</t>
  </si>
  <si>
    <t>муниципалитет</t>
  </si>
  <si>
    <t>Деятельность по чистке и уборке жилых зданий и нежилых помещений прочая</t>
  </si>
  <si>
    <t>АО «Баганский лесхоз»</t>
  </si>
  <si>
    <t>Социальное обслуживание</t>
  </si>
  <si>
    <t>субъект РФ</t>
  </si>
  <si>
    <t>Предоставление услуг в области растениеводства</t>
  </si>
  <si>
    <t>ГБУ НСО Редакция газеты "Степная нива"</t>
  </si>
  <si>
    <t>Издание газет</t>
  </si>
  <si>
    <t>ГБУЗ НСО «Баганская ЦРБ»</t>
  </si>
  <si>
    <t>Рынок медицинских услуг</t>
  </si>
  <si>
    <t>Вызов</t>
  </si>
  <si>
    <t>Посещений</t>
  </si>
  <si>
    <t>Посещений в неотл ф</t>
  </si>
  <si>
    <t>Обращений</t>
  </si>
  <si>
    <t>Случаи госпитализации</t>
  </si>
  <si>
    <t>Случаи лечения</t>
  </si>
  <si>
    <t>Обработка древесины и производство изделий из дерева</t>
  </si>
  <si>
    <t>тыс. м3</t>
  </si>
  <si>
    <t>ГАУ НСО «Баганский  лесхоз»</t>
  </si>
  <si>
    <t>тыс. м4</t>
  </si>
  <si>
    <t>Посещений в неотл форме</t>
  </si>
  <si>
    <t>МУП «Жилкомхоз» Козловского сельсовета Барабинского района Новосибирской области</t>
  </si>
  <si>
    <t>Барабинский район</t>
  </si>
  <si>
    <t>Услуги ЖКХ и благоустройства населенного пункта</t>
  </si>
  <si>
    <t xml:space="preserve">МУП «ЖКХ» Новониколаевского сельсовета </t>
  </si>
  <si>
    <t xml:space="preserve">МУП «Жилкомхоз» Новочановского сельсовета Барабинского района Новосибирской области </t>
  </si>
  <si>
    <t xml:space="preserve">МУП "Жилищно-коммунальное хозяйство" Таскаевского сельсовета  </t>
  </si>
  <si>
    <t>МУП "Жилищно-коммунальное хозяйство" Щербаковского сельсовета</t>
  </si>
  <si>
    <t xml:space="preserve">МУП "Жилищно-коммунальное хозяйство" Шубинского сельсовета </t>
  </si>
  <si>
    <t>МУП «ЖилКомСервис-2»  Барабинского района</t>
  </si>
  <si>
    <t>Гкал</t>
  </si>
  <si>
    <t>куб.м</t>
  </si>
  <si>
    <t>МУП «ЖилКомСервис-3» Барабинского района</t>
  </si>
  <si>
    <t>м3</t>
  </si>
  <si>
    <t>МУП ЖКХ  г.Барабинска (1065470001519/5451110781)</t>
  </si>
  <si>
    <t>МБУ  города  Барабинска Барабинского района Новосибирской области  "Городская служба благоустройства"</t>
  </si>
  <si>
    <t>км</t>
  </si>
  <si>
    <t>МБУ культуры «Центр культуры, спорта и молодежной политики» Барабинского района Новосибирской области</t>
  </si>
  <si>
    <t>МКУ культуры города Барабинска   Барабинского района  Новосибирской области «Центр культуры и досуга»</t>
  </si>
  <si>
    <t>32 696 071,00</t>
  </si>
  <si>
    <t>МКУ культуры города Барабинска Барабинского района Новосибирской области «Централизованная библиотечная система»</t>
  </si>
  <si>
    <t>Муниципальное казенное учреждение культуры города Барабинска Барабинского района Новосибирской области «Барабинский краеведческий музей»</t>
  </si>
  <si>
    <t>7 685 661,00</t>
  </si>
  <si>
    <t>МКУ культурно -  досуговое  объединение  «Аккорд» Зюзинского сельсовета</t>
  </si>
  <si>
    <t>10 415 930,00</t>
  </si>
  <si>
    <t>МКУ культурно - досуговое объединение «Родники» Козловского сельсовета</t>
  </si>
  <si>
    <t>МКУ культурно -  досуговое  объединение  «Луч» Межозёрного сельсовета</t>
  </si>
  <si>
    <t>8 191 800,00</t>
  </si>
  <si>
    <t>МКУ культурно -  досуговое  объединение  «Исток» Новониколаевского сельсовета</t>
  </si>
  <si>
    <t>МКУ культурно -  досуговое  объединение  «Элегия» Новоспасского сельсовета</t>
  </si>
  <si>
    <t>1 123 000,00</t>
  </si>
  <si>
    <t>МКУ культурно -  досуговое  объединение  «Свет очага» Новочановского сельсовета</t>
  </si>
  <si>
    <t>МКУ культурно - досуговое объединение «Унисон» Новоярковского сельсовета</t>
  </si>
  <si>
    <t>МКУ культурно - досуговое объединение «Гармония» Таскаевского сельсовета</t>
  </si>
  <si>
    <t>11 876 240,00</t>
  </si>
  <si>
    <t>МКУ культурно -  досуговое  объединение  «Радуга» Устьянцевского сельсовета</t>
  </si>
  <si>
    <t>МКУ  «Импульс» Шубинского сельсовета</t>
  </si>
  <si>
    <t>МКУ Щербаковского сельсовета Барабинского района Культурно-досуговое  объединение  «Квартет»</t>
  </si>
  <si>
    <t>МБУ «Централизованная библиотечная система Барабинского района» Новосибирской области</t>
  </si>
  <si>
    <t>15 074 525,00</t>
  </si>
  <si>
    <t>МКОУ СОШ №1  Барабинского района Новосибирской области</t>
  </si>
  <si>
    <t>Образование (дошкольное, основное общее, среднее общее, дополнительное, профессиональное)</t>
  </si>
  <si>
    <t>учащихся</t>
  </si>
  <si>
    <t>МБОУ СОШ №2  Барабинского района Новосибирской области</t>
  </si>
  <si>
    <t>МБОУ Лицей №3 Барабинского района Новосибирской области</t>
  </si>
  <si>
    <t>МБОУ СОШ №47  Барабинского района Новосибирской области</t>
  </si>
  <si>
    <t>МБОУ СОШ №92  Барабинского района Новосибирской области</t>
  </si>
  <si>
    <t>МБОУ СОШ №93 Барабинского района Новосибирской области</t>
  </si>
  <si>
    <t>МКОУ Бадажковская ООШ Барабинского района Новосибирской области</t>
  </si>
  <si>
    <t>МКОУ Беловская ООШ Барабинского района Новосибирской области</t>
  </si>
  <si>
    <t>МКОУ Зюзинская СОШ Барабинского района Новосибирской области</t>
  </si>
  <si>
    <t>МКОУ Кармаклинская СОШ Барабинского района Новосибирской области имени героя Советского союза Д.П. Бурцева</t>
  </si>
  <si>
    <t>МКОУ Квашнинская ООШ Барабинского района Новосибирской области</t>
  </si>
  <si>
    <t>МКОУ Кожевниковская начальная ОШ Барабинского района Новосибирской области</t>
  </si>
  <si>
    <t>МКОУ Козловская СОШ Барабинского района Новосибирской области</t>
  </si>
  <si>
    <t>МКОУ Новониколаевская СОШ Барабинского района Новосибирской области</t>
  </si>
  <si>
    <t>МКОУ Новоспасская СОШ Барабинского района Новосибирской области</t>
  </si>
  <si>
    <t>МКОУ Новочановская СОШ Барабинского района Новосибирской области</t>
  </si>
  <si>
    <t>МКОУ Новоярковская СОШ Барабинского района Новосибирской области</t>
  </si>
  <si>
    <t>МКОУ Новокурупкаевская ООШ Барабинского района Новосибирской области</t>
  </si>
  <si>
    <t>МКОУ Старощербаковская СОШ Барабинского района Новосибирской области</t>
  </si>
  <si>
    <t>МКОУ Таскаевская СОШ Барабинского района Новосибирской области</t>
  </si>
  <si>
    <t>МКОУ Тополевская ООШ Барабинского района Новосибирской области</t>
  </si>
  <si>
    <t>МКОУ Устьянцевская СОШ Барабинского района Новосибирской области</t>
  </si>
  <si>
    <t>МКОУ Шубинская СОШ  Барабинского района Новосибирской области</t>
  </si>
  <si>
    <t xml:space="preserve">МКДОУ - детский сад комбинированного вида №1 "Ручеек"Барабинского района Новосибирской области </t>
  </si>
  <si>
    <t>МКДОУ №2 - детский сад "Золотой ключик" Барабинского района Новосибирской области</t>
  </si>
  <si>
    <t>МБДОУ - детский сад комбинированного вида  №3 Барабинского района Новосибирской области</t>
  </si>
  <si>
    <t>МБДОУ №4 - детский сад "Колокольчик" Барабинского района Новосибирской области</t>
  </si>
  <si>
    <t>МКДОУ - детский сад комбинированного вида №5  "рябинка" Барабинского района Новосибирской области</t>
  </si>
  <si>
    <t>МКДОУ - детский сад  №6 "Сказка" Барабинского района Новосибирской области</t>
  </si>
  <si>
    <t xml:space="preserve">МБДОУ Барабинского района Новосибирской области  "Детский сад комбинированного вида №7 "Радуга"" </t>
  </si>
  <si>
    <t>МБДОУ №8 "Солнышко" Барабинского района Новосибирской области</t>
  </si>
  <si>
    <t>МКДОУ - Зюзинский детский сад Барабинского района Новосибирской области</t>
  </si>
  <si>
    <t>МКДОУ - Новокозловский детский сад Барабинского района Новосибирской области</t>
  </si>
  <si>
    <t>МКДОУ - Новоспасский детский сад Барабинского района Новосибирской области</t>
  </si>
  <si>
    <t>МКДОУ - Новочановский детский сад Барабинского района Новосибирской области</t>
  </si>
  <si>
    <t>МКДОУ - Новоярковский детский сад Барабинского района Новосибирской области</t>
  </si>
  <si>
    <t>МКДОУ "Новокурупкаевский детский сад" Барабинского района Новосибирской области</t>
  </si>
  <si>
    <t>МКДОУ - Старощербаковский детский сад "Березка"Барабинского района Новосибирской области</t>
  </si>
  <si>
    <t>МКДОУ -  Новоульяновский детский сад  с.Новоульяновское Барабинского района Новосибирской области</t>
  </si>
  <si>
    <t>МКДОУ Шубинский детский сад Барабинского района Новосибирской области</t>
  </si>
  <si>
    <t>МБОУ ДО Барабинского района Новосибирской области "Центр дополнительного образования детей"</t>
  </si>
  <si>
    <t>МБОУ ДО Барабинского района Новосибирской области "Детский оздоровительно-образовательный лагерь "Зернышко""</t>
  </si>
  <si>
    <t>МКУ дополнительного  образования  «Детская музыкальная школа»   Барабинского района</t>
  </si>
  <si>
    <t>МБУ ДО "ДЮСШ Локомотив"</t>
  </si>
  <si>
    <t>МКУ  города  Барабинска Барабинского района Новосибирской области  «Физкультура и спорт»</t>
  </si>
  <si>
    <t>Рынок услуг в сфере физкультуры и спорта</t>
  </si>
  <si>
    <t>МБУ "Комплексный центр социальной обслуживания населения Барабинского района Новосибирской области"</t>
  </si>
  <si>
    <t>Социальные услуги</t>
  </si>
  <si>
    <t xml:space="preserve">МУП Барабинского района "Барабинсктранс" </t>
  </si>
  <si>
    <t>Услуги в сфере пассажирских и грузовых перевозок</t>
  </si>
  <si>
    <t>пассажиров</t>
  </si>
  <si>
    <t>МКУ  города  Барабинска Барабинского района Новосибирской области  «Профилакторий "Бараба"»</t>
  </si>
  <si>
    <t>услуг</t>
  </si>
  <si>
    <t>Муниципальное казённое учреждение города  Барабинска Барабинского района Новосибирской области  «Ритуал»</t>
  </si>
  <si>
    <t>Прочие</t>
  </si>
  <si>
    <t>га</t>
  </si>
  <si>
    <t xml:space="preserve">МУП "Расчетно-кассовый центр  г.Барабинска </t>
  </si>
  <si>
    <t>Финансовое посредничество</t>
  </si>
  <si>
    <t>лицевые счета</t>
  </si>
  <si>
    <t>ГАУ НСО Редакция газеты "Барабинский вестник"</t>
  </si>
  <si>
    <t>ГБУЗ НСО «Барабинская ЦРБ»</t>
  </si>
  <si>
    <t>ГАУ НСО «Барабинский  лесхоз»</t>
  </si>
  <si>
    <t>ГБУ НСО "УВ Барабинского района НСО"</t>
  </si>
  <si>
    <t>Вет.услуги</t>
  </si>
  <si>
    <t>Услуги сферы физической культуры и спорта</t>
  </si>
  <si>
    <t>-</t>
  </si>
  <si>
    <t>Ветеринарные услуги</t>
  </si>
  <si>
    <t>0</t>
  </si>
  <si>
    <t>Муниципальное унитарное предприятие "Бердское автотранспортное предприятие"</t>
  </si>
  <si>
    <t>г. Бердск</t>
  </si>
  <si>
    <t>Социальные пассажирские перевозки</t>
  </si>
  <si>
    <t>рейс</t>
  </si>
  <si>
    <t>Перевозка пассажиров по заказу</t>
  </si>
  <si>
    <t>Предрейсовый и послерейсовый медицинский контроль</t>
  </si>
  <si>
    <t xml:space="preserve">посещение
(ед. услуги)
</t>
  </si>
  <si>
    <t>Техническое обслуживание, ремонт и прочая деятельность (мойка авто, размещение рекламных материалов...)</t>
  </si>
  <si>
    <t>ед.</t>
  </si>
  <si>
    <t>МУП "СпецАвтоХозяйство"</t>
  </si>
  <si>
    <t>Размещение отходов</t>
  </si>
  <si>
    <t>тонн</t>
  </si>
  <si>
    <t>Муниципалитет</t>
  </si>
  <si>
    <t>Прочие услуги (размещение снега)</t>
  </si>
  <si>
    <t>куб.метр</t>
  </si>
  <si>
    <t>Прочие услуги (оказание услуг бани)</t>
  </si>
  <si>
    <t>Прочие услуги (сдача помещения в аренду)</t>
  </si>
  <si>
    <t>объект</t>
  </si>
  <si>
    <t>Муниципальное унитарное предприятие "Управляющая компания ЖКХ""</t>
  </si>
  <si>
    <t>Управление эксплуатацией жилого фонда за вознаграждение или на договорной основе</t>
  </si>
  <si>
    <t>кв. метр</t>
  </si>
  <si>
    <t>МУП "Комбинат бытовых услуг"</t>
  </si>
  <si>
    <t xml:space="preserve">г. Бердск </t>
  </si>
  <si>
    <t>теплоснабжение</t>
  </si>
  <si>
    <t>тыс. Гкал.</t>
  </si>
  <si>
    <t>водоснабжение</t>
  </si>
  <si>
    <t xml:space="preserve">тыс. м3 </t>
  </si>
  <si>
    <t>водоотведение</t>
  </si>
  <si>
    <t>МКУ «Отдел культуры г.Бердска»</t>
  </si>
  <si>
    <t>13 750 090,00</t>
  </si>
  <si>
    <t>МБУ «БИХМ»</t>
  </si>
  <si>
    <t>19 958 032</t>
  </si>
  <si>
    <t>МБУДОДХШ  «Весна»</t>
  </si>
  <si>
    <t>МБУДОДШИ«Берегиня</t>
  </si>
  <si>
    <t>395 827,50</t>
  </si>
  <si>
    <t>35 861 163,00</t>
  </si>
  <si>
    <t>МБУ «Городской центр культуры и досуга»</t>
  </si>
  <si>
    <t>МАУ"Дворец культуры "Родина"</t>
  </si>
  <si>
    <t>МБУ «ЦБС»</t>
  </si>
  <si>
    <t>МКУ "ОФКиС"</t>
  </si>
  <si>
    <t>Физическая культура и спорт</t>
  </si>
  <si>
    <t>МБУ ДО "ДЮСШ "Авангард"</t>
  </si>
  <si>
    <t>МБУ ДО "ДЮСШ "Бердск"</t>
  </si>
  <si>
    <t>МБУ ДО "ДЮСШ "Восток"</t>
  </si>
  <si>
    <t>МБУ ДО "ДЮСШ "Олимп"</t>
  </si>
  <si>
    <t>МАУ ДОСЦ "Орбита"</t>
  </si>
  <si>
    <t>МАУ ФОК "Метелица"</t>
  </si>
  <si>
    <t>МБУ "Спортоград"</t>
  </si>
  <si>
    <t>мероприятий</t>
  </si>
  <si>
    <t>МАУ ЛДС "Бердск"</t>
  </si>
  <si>
    <t>час.</t>
  </si>
  <si>
    <t>МКУ "УО и МП"</t>
  </si>
  <si>
    <t>Образование и молодёжная политика</t>
  </si>
  <si>
    <t>МБДОУ № 1 "Сибирячок"</t>
  </si>
  <si>
    <t>дошкольное образование</t>
  </si>
  <si>
    <t>МАДОУ № 2 "Дельфин"</t>
  </si>
  <si>
    <t>МАДОУ № 3 "Журавушка"</t>
  </si>
  <si>
    <t>МАДОУ № 4 "Золотой гребешок"</t>
  </si>
  <si>
    <t>МБДОУ № 6 "Светлячок"</t>
  </si>
  <si>
    <t>МАДОУ № 7 "Семицветик"</t>
  </si>
  <si>
    <t>МАДОУ № 8 "Солнышко"</t>
  </si>
  <si>
    <t>МБДОУ № 9 "Теремок"</t>
  </si>
  <si>
    <t>МБДОУ № 12 "Красная шапочка"</t>
  </si>
  <si>
    <t>МБДОУ № 15 "Ручеек"</t>
  </si>
  <si>
    <t xml:space="preserve">МАДОУ № 16 "Белочка" </t>
  </si>
  <si>
    <t>МБДОУ № 17 "Земляничка"</t>
  </si>
  <si>
    <t>МБДОУ № 19 "Шустрик"</t>
  </si>
  <si>
    <t>МАДОУ № 22 "Тополек"</t>
  </si>
  <si>
    <t>МБДОУ № 24 "Пчелка"</t>
  </si>
  <si>
    <t>МАДОУ № 25 "Рябинка"</t>
  </si>
  <si>
    <t>МАДОУ № 26 "Кораблик"</t>
  </si>
  <si>
    <t>МБДОУ № 27 "Родничок"</t>
  </si>
  <si>
    <t>МБДОУ № 28 "Огонек"</t>
  </si>
  <si>
    <t>МБОУ СОШ № 1</t>
  </si>
  <si>
    <t>общее образование</t>
  </si>
  <si>
    <t>МБОУ СОШ № 2 "Спектр"</t>
  </si>
  <si>
    <t>МБОУ СОШ № 3 "Пеликан"</t>
  </si>
  <si>
    <t>МАОУ СОШ № 4</t>
  </si>
  <si>
    <t>МБОУ СОШ № 5</t>
  </si>
  <si>
    <t>МАОУ "Лицей № 6"</t>
  </si>
  <si>
    <t>МАОУ "Лицей № 7"</t>
  </si>
  <si>
    <t>МБОУ СОШ № 8</t>
  </si>
  <si>
    <t>МБОУ СОШ № 9</t>
  </si>
  <si>
    <t>МБОУ СОШ № 10 "Пересвет"</t>
  </si>
  <si>
    <t>МБОУ СОШ № 11</t>
  </si>
  <si>
    <t>МБОУ СОШ № 12</t>
  </si>
  <si>
    <t>МБОУ СОШ № 13</t>
  </si>
  <si>
    <t>МАОУ "Экономический лицей"</t>
  </si>
  <si>
    <t>МБОУ ДО "Перспектива"</t>
  </si>
  <si>
    <t>дополнительное образование</t>
  </si>
  <si>
    <t>МБОУ ДО ДЮШЦ "Маэстро"</t>
  </si>
  <si>
    <t>МАОУ ДО ДООЦТ "Юность"</t>
  </si>
  <si>
    <t>МАУ "ДОЦ им.В.Дубинина"</t>
  </si>
  <si>
    <t>Деятельность по организации отдыха детей и их оздоровления</t>
  </si>
  <si>
    <t>путевка</t>
  </si>
  <si>
    <t>МБУ "ОДМ"</t>
  </si>
  <si>
    <t>Молодёжная политика</t>
  </si>
  <si>
    <t>МКУ "Центр обеспечения деятельности"</t>
  </si>
  <si>
    <t>МКУ "Центр зазмещения муниципального заказа"</t>
  </si>
  <si>
    <t>Государственные и муниципальные закупки</t>
  </si>
  <si>
    <t>шт.</t>
  </si>
  <si>
    <t>Муниципальное казенное учреждение "Управление гражданской защиты"</t>
  </si>
  <si>
    <t>Деятельность по обеспечению безопасности в чрезвычайных ситуациях</t>
  </si>
  <si>
    <t>Муниципальное бюджетное учреждение "Комплексный центр социального обслуживания населения города Бердска"</t>
  </si>
  <si>
    <t>Предоставление социальных  услуг</t>
  </si>
  <si>
    <t>Муниципальное казенное учреждение "Управление жилищно-коммунального хозяйства"</t>
  </si>
  <si>
    <t>Осуществление функций заказчика на поставки товаров, выполнение работ, оказание услуг, связанных с решением вопросов в сфере ЖКХ, дорожного хозяйства, благоустройства и озеленения города Бердска</t>
  </si>
  <si>
    <t>Муниципальное бюджетное учреждение  "Управление природными ресурсами г.Бердска"</t>
  </si>
  <si>
    <t>Организация мероприятий по охране окружающей среды в границах городского округа</t>
  </si>
  <si>
    <t>гектар</t>
  </si>
  <si>
    <t>Организация благоустройства и озеленение</t>
  </si>
  <si>
    <t>тысячи квадратных метров</t>
  </si>
  <si>
    <t>Составление отчетности, расчет платы за негативное воздействие на окружающую среду</t>
  </si>
  <si>
    <t>Муниципальное бюджетное учреждение  "ПЖ "Надежда" г.Бердска</t>
  </si>
  <si>
    <t>Проведение ветеринарно-санитарных мероприятий</t>
  </si>
  <si>
    <t>услуга</t>
  </si>
  <si>
    <t>Муниципальное бюджетное учреждение  "Центр муниципальных услуг г.Бердска"</t>
  </si>
  <si>
    <t>благоустройство города Бердска</t>
  </si>
  <si>
    <t>Аренда и лизинг прочего автомобильного транспорта и оборудования</t>
  </si>
  <si>
    <t>мото/час</t>
  </si>
  <si>
    <t>Организация похорон и представление связанных с ними услуг</t>
  </si>
  <si>
    <t>Аренда и управление собственным или арендованным нежилым недвижимым имуществом</t>
  </si>
  <si>
    <t>Предоставление прочих персональных услуг, не включенных в другие группировки</t>
  </si>
  <si>
    <t>Муниципальное бюджетное учреждение  "ГорСвет"</t>
  </si>
  <si>
    <t>обеспечение безопасности дорожного движения в части обслуживания светофорных объектов</t>
  </si>
  <si>
    <t>организация освещения улиц</t>
  </si>
  <si>
    <t>км.</t>
  </si>
  <si>
    <t>передача электроэнергии</t>
  </si>
  <si>
    <t>Квт</t>
  </si>
  <si>
    <t>сдача в аренду объектов недвижимости электросетевого хозяйства</t>
  </si>
  <si>
    <t>сдача в аренду оборудования и прочего движимого имущества электросетевого хозяйства</t>
  </si>
  <si>
    <t>сдача в аренду инженерных сетей электросетевого хозяйства</t>
  </si>
  <si>
    <t xml:space="preserve">услуги по размещению оптоволоконный кабельных сетей </t>
  </si>
  <si>
    <t>МКУ "Управление капитального строительства"</t>
  </si>
  <si>
    <t>Топографо-геодезические, кадастровые работы, составление технической документации, строительный контроль.</t>
  </si>
  <si>
    <t>ГБУЗ НСО «БЦГБ»</t>
  </si>
  <si>
    <t>Посещений в неотложной форме</t>
  </si>
  <si>
    <t>АО «Бердский лесхоз»</t>
  </si>
  <si>
    <t>ГАУ ССО НСО "Бердский дом-интернат для престарелых и инвалидов им. М.И. Калинина"</t>
  </si>
  <si>
    <t xml:space="preserve"> Рынок социального обслуживания</t>
  </si>
  <si>
    <t>557/2329957</t>
  </si>
  <si>
    <t>кол-во</t>
  </si>
  <si>
    <t>Барабинский филиал государственного автономного профессионального образовательного учреждения Новосибирской области «Новосибирский областной колледж культуры и искусств»</t>
  </si>
  <si>
    <t>Государственное бюджетное учреждение дополнительного образования Новосибирской области «Бердская детская музыкальная школа имени Г.В. Свиридова»</t>
  </si>
  <si>
    <t>78 735 900</t>
  </si>
  <si>
    <t>ГБПОУ НСО "Бердский политехнический колледж"</t>
  </si>
  <si>
    <t>Образовательные услуги</t>
  </si>
  <si>
    <t>Управление финансовой деятельностью и деятельностью в сфере налогообложения</t>
  </si>
  <si>
    <t xml:space="preserve">Муниципальное бюджетное учреждение "Единая диспетчерская служба" Болотнинского района Новосибирской области                                                                                                                                     </t>
  </si>
  <si>
    <t>Болотнинский район</t>
  </si>
  <si>
    <t>ЖКХ</t>
  </si>
  <si>
    <t>шт</t>
  </si>
  <si>
    <t xml:space="preserve">Муниципальное унитарное предприятие "Болотнинское автотранспортное предприятие"                                                                                                                                                                 </t>
  </si>
  <si>
    <t>рынок оказания услуг по перевозке пассажиров автомобильным транспортом</t>
  </si>
  <si>
    <t xml:space="preserve">Муниципальное казенное учреждение "Молодежный центр" Болотнинского района Новосибирской области                                                                                                                                                 </t>
  </si>
  <si>
    <t>Рынок в сфере культуры</t>
  </si>
  <si>
    <t>чел</t>
  </si>
  <si>
    <t>Муниципальное автономное учреждение культуры «РДК им.Кирова Болотнинского района» Новосибирской области</t>
  </si>
  <si>
    <t>посещения</t>
  </si>
  <si>
    <t>Муниципальное казённое учреждение культуры «Ачинское сельское культурное объединение» Болотнинского района Новосибирской области</t>
  </si>
  <si>
    <t>Муниципальное казённое учреждение культуры «Культурно – досуговое объединение» с. Байкал Болотнинского района Новосибирской области</t>
  </si>
  <si>
    <t>Муниципальное казённое учреждение культуры «Баратаевское сельское культурное объединение» Болотнинского района Новосибирской области</t>
  </si>
  <si>
    <t>Муниципальное казённое учреждение культуры «Боровское сельское культурное объединение» Болотнинского района Новосибирской области</t>
  </si>
  <si>
    <t>Муниципальное казённое учреждение культуры «Культурно - досуговое объединение» с. Варламово Болотнинского района Новосибирской области</t>
  </si>
  <si>
    <t>Муниципальное казённое учреждение культуры «Дивинское  культурно-досуговое объединение» Болотнинского района Новосибирской области</t>
  </si>
  <si>
    <t>Муниципальное казённое учреждение культуры «Егоровское  культурно-досуговое объединение» Болотнинского района Новосибирской области</t>
  </si>
  <si>
    <t>Муниципальное казённое учреждение культуры «Зудовский центр культуры и досуга» Болотнинского района Новосибирской области</t>
  </si>
  <si>
    <t>Муниципальное казённое учреждение культуры «Культурно - досуговое объединение» с. Карасево Болотнинского района Новосибирской области</t>
  </si>
  <si>
    <t>Муниципальное казённое учреждение культуры «Корниловское сельское культурное объединение» Болотнинского района Новосибирской области</t>
  </si>
  <si>
    <t>Муниципальное казённое учреждение культуры «Культурно - досуговое объединение» с. Кунчурук Болотнинского района Новосибирской области</t>
  </si>
  <si>
    <t>Муниципальное казённое учреждение культуры «Новобибеевское сельское культурное объединение» Болотнинского района Новосибирской области</t>
  </si>
  <si>
    <t>Муниципальное казённое учреждение культуры «Культурно - досуговое объединение» с. Ояш Болотнинского района Новосибирской области</t>
  </si>
  <si>
    <t>Муниципальное казённое учреждение культуры «Светлополянский центр культуры и досуга» Болотнинского района Новосибирской области</t>
  </si>
  <si>
    <t>Муниципальное казённое учреждение культуры «Болотнинский районный историко-краеведческий музей»</t>
  </si>
  <si>
    <t>Муниципальное казённое учреждение культуры «Болотнинская централизованная библиотечная  система»</t>
  </si>
  <si>
    <t xml:space="preserve">МКП "Баратаевское ЖКХ" </t>
  </si>
  <si>
    <t>гкал</t>
  </si>
  <si>
    <t xml:space="preserve">МУП "Корниловское ЖКХ" </t>
  </si>
  <si>
    <t xml:space="preserve">МКП "Ачинское ЖКХ" </t>
  </si>
  <si>
    <t>МКП Коммунальные системы с.Зудово</t>
  </si>
  <si>
    <t>МУП "Коммунальное хозяйство г.Болотное"</t>
  </si>
  <si>
    <t xml:space="preserve">МКП "УК ЖКХ"  </t>
  </si>
  <si>
    <t xml:space="preserve">МКП "Баратаевское ЖКХ" Баратаевского с/с </t>
  </si>
  <si>
    <t>МКП "УК ЖКХ Болотнинского района НСО"</t>
  </si>
  <si>
    <t xml:space="preserve">МКП "Дивинское ЖКХ Дивинского с/с </t>
  </si>
  <si>
    <t xml:space="preserve">МКП "ЖКС с.Зудово" Зудовского с/с </t>
  </si>
  <si>
    <t>МУП "Корниловское ЖКХ" Корниловского с/с</t>
  </si>
  <si>
    <t xml:space="preserve">МКП "Тепло" Светлополянского с/с </t>
  </si>
  <si>
    <t>ОАО Горводоканал</t>
  </si>
  <si>
    <t>МКП "Расчетно-кассовый центр жилищно-коммунального хозяйства" города Болотное Болотнинского района Новосибирской области</t>
  </si>
  <si>
    <t>тыс.покупок</t>
  </si>
  <si>
    <t>МКОУ Ачинская СОШ</t>
  </si>
  <si>
    <t>дошкольное/     общее</t>
  </si>
  <si>
    <t xml:space="preserve">МКОУ Байкальская СОШ </t>
  </si>
  <si>
    <t xml:space="preserve">МКОУ Баратаевская СОШ </t>
  </si>
  <si>
    <t>МКОУ Боровская СОШ</t>
  </si>
  <si>
    <t>МКОУ Варламовская СОШ</t>
  </si>
  <si>
    <t xml:space="preserve">МКОУ Дивинская СОШ </t>
  </si>
  <si>
    <t>МКОУ Егоровская СОШ</t>
  </si>
  <si>
    <t xml:space="preserve">МКОУ Зудовская СОШ </t>
  </si>
  <si>
    <t>МКОУ Карасевская СОШ</t>
  </si>
  <si>
    <t>МКОУ Корниловская СОШ</t>
  </si>
  <si>
    <t>МКОУ Кунчурукская СОШ</t>
  </si>
  <si>
    <t>МКОУ Новобибеевская СОШ</t>
  </si>
  <si>
    <t>МКОУ Ояшинская СОШ</t>
  </si>
  <si>
    <t>МКОУ Светлополянская СОШ</t>
  </si>
  <si>
    <t>МКОУ СОШ №16</t>
  </si>
  <si>
    <t>МБДОУ Д/сад ТЕРЕМОК</t>
  </si>
  <si>
    <t>дошкольное</t>
  </si>
  <si>
    <t>МБДОУ Д/сад МАЛЫШОК</t>
  </si>
  <si>
    <t>МБДОУ Д/сад УЛЫБКА</t>
  </si>
  <si>
    <t>МБДОУ детский сад "Сказка"</t>
  </si>
  <si>
    <t>МБОУ ДОД  ДДЮ</t>
  </si>
  <si>
    <t>МБУ ДО "ДШИ"</t>
  </si>
  <si>
    <t xml:space="preserve">МБУ ДО  ДЮСШ "Темп" </t>
  </si>
  <si>
    <t>Муниципальное козенное учреждение Центр психолого-медико-социального сопровождения "Дельфин" Болотнинского района Новосибирской области</t>
  </si>
  <si>
    <t>рынок социальных услуг</t>
  </si>
  <si>
    <t xml:space="preserve">Муниципальное бюджетное учреждение "Комплексный центр социального обслуживания населения Болотнинского района Новосибирской области"                                                                                                            </t>
  </si>
  <si>
    <t>Муниципальное козенное учреждение информационно-методический центр Болотнинского района Новосибирской области</t>
  </si>
  <si>
    <t xml:space="preserve">Деятельность по дополнительному профессиональному образованию </t>
  </si>
  <si>
    <t xml:space="preserve">Муниципальное бюджетное учреждение "Центр бухгалтерского, материально-технического и информационного обеспечения" Болотнинского района Новосибирской области 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</si>
  <si>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</si>
  <si>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МКОУ Большереченская СОШ</t>
  </si>
  <si>
    <t>общее</t>
  </si>
  <si>
    <t>МКОУ Кривояшинская СОШ</t>
  </si>
  <si>
    <t>МКОУ Таганаевская СОШ</t>
  </si>
  <si>
    <t>МКОУ Больше-Черновская ООШ</t>
  </si>
  <si>
    <t>МКОУ Кругликовская ООШ</t>
  </si>
  <si>
    <t>МКОУ Турнаевская ООШ</t>
  </si>
  <si>
    <t>МКОУ Вечерняя школа</t>
  </si>
  <si>
    <t>МБОУ Школа № 4</t>
  </si>
  <si>
    <t>МБОУ Школа № 21</t>
  </si>
  <si>
    <t>МБОУ СОШ № 2 г. Болотного</t>
  </si>
  <si>
    <t>ГБУЗ НСО «Болотнинская ЦРБ»</t>
  </si>
  <si>
    <t>ГАУ НСО «Болотнинский лесхоз»</t>
  </si>
  <si>
    <t>ГАУ ССО НСО "Болотнинский психоневрологический интернат"</t>
  </si>
  <si>
    <t>363/2405476</t>
  </si>
  <si>
    <t>ГБУ НСО "УВ Болотнинского района НСО"</t>
  </si>
  <si>
    <t>Муниципальное автономное учреждение «Отдел культуры Болотнинского района» Новосибирской области"</t>
  </si>
  <si>
    <t>1 904 500</t>
  </si>
  <si>
    <t>ГАПОУ НСО «Болотнинский  педагогический колледж»</t>
  </si>
  <si>
    <t>Муниципальное казенное общеобразовательное учреждение  Венгеровская средняя общеобразовательная школа  № 1</t>
  </si>
  <si>
    <t>Венгеровский район</t>
  </si>
  <si>
    <t>Муниципальное казенное общеобразовательное учреждение Венгеровская  средняя общеобразовательная школа № 2</t>
  </si>
  <si>
    <t>Муниципальное казенное общеобразовательное учреждение Вознесенская средняя общеобразовательная школа</t>
  </si>
  <si>
    <t>Муниципальное казенное общеобразовательное учреждение Воробьевская средняя общеобразовательная школа</t>
  </si>
  <si>
    <t>Муниципальное казенное общеобразовательное учреждение Зыковская основная общеобразовательная школа</t>
  </si>
  <si>
    <t>общее и дошкольное образование</t>
  </si>
  <si>
    <t>Муниципальное казенное общеобразовательное учреждение Ильинская основная общеобразовательная школа</t>
  </si>
  <si>
    <t>Муниципальное казенное общеобразовательное учреждение Ключевская основная общеобразовательная школа</t>
  </si>
  <si>
    <t>Муниципальное казенное общеобразовательное учреждение Меньшиковская средняя общеобразовательная школа</t>
  </si>
  <si>
    <t>Муниципальное казенное общеобразовательное учреждение Мининская основная общеобразовательная школа</t>
  </si>
  <si>
    <t>Муниципальное казенное общеобразовательное учреждение Ново-Куликовская основная общеобразовательная школа</t>
  </si>
  <si>
    <t>Муниципальное казенное общеобразовательное учреждение Павловская основная общеобразовательная школа</t>
  </si>
  <si>
    <t>Муниципальное казенное общеобразовательное учреждение Селиклинская основная общеобразовательная школа</t>
  </si>
  <si>
    <t>Муниципальное казенное общеобразовательное учреждение Старо-Тартасская основная общеобразовательная школа</t>
  </si>
  <si>
    <t>Муниципальное казенное общеобразовательное учреждение Тартасская средняя общеобразовательная школа</t>
  </si>
  <si>
    <t>Муниципальное казенное общеобразовательное учреждение Туруновская средняя общеобразовательная школа</t>
  </si>
  <si>
    <t>Муниципальное казенное общеобразовательное учреждение Урезская основная общеобразовательная школа</t>
  </si>
  <si>
    <t>Муниципальное казенное общеобразовательное учреждение Усть-Изесская основная общеобразовательная школа</t>
  </si>
  <si>
    <t>Муниципальное казенное общеобразовательное учреждение Чаргаринская основная общеобразовательная школа</t>
  </si>
  <si>
    <t>Муниципальное казенное общеобразовательное учреждение Шипицинская основная общеобразовательная школа</t>
  </si>
  <si>
    <t>Муниципальное казенное общеобразовательное учреждение 1-Петропавловская средняя общеобразовательная школа</t>
  </si>
  <si>
    <t>Муниципальное казенное общеобразовательное учреждение 1-Сибирцевская средняя общеобразовательная школа</t>
  </si>
  <si>
    <t>Муниципальное казенное общеобразовательное учреждение 2-Петропавловская средняя общеобразовательная школа</t>
  </si>
  <si>
    <t>Муниципальное казенное общеобразовательное учреждение 2-Сибирцевская средняя общеобразовательная школа</t>
  </si>
  <si>
    <t>Муниципальное казенноу общеобразовательное учреждение  Вознесенская школа-интернат для обучающихся , воспитанников с ограниченными возможностями здоровья</t>
  </si>
  <si>
    <t>МКУ "Центр бухгалтерского материально-технического и информационного обеспечения Венгеровского района"</t>
  </si>
  <si>
    <t>Муниципальное казенное дошкольное образовательное учреждение 2-Сибирцевский детский сад</t>
  </si>
  <si>
    <t>Муниципальное казенное дошкольное образовательное учреждение Венгеровский детский сад №2</t>
  </si>
  <si>
    <t>Муниципальное казенное дошкольное образовательное учреждение Венгеровский детский сад №3</t>
  </si>
  <si>
    <t>Муниципальное казенное дошкольное образовательное учреждение Венгеровский  детский сад №4</t>
  </si>
  <si>
    <t>Муниципальное казенное дошкольное образовательное учреждение Вознесенский детский сад</t>
  </si>
  <si>
    <t>Муниципальное казенное дошкольное образовательное учреждение Воробьевский детский сад</t>
  </si>
  <si>
    <t>Муниципальное казенное дошкольное образовательное учреждение Зареченский детский сад</t>
  </si>
  <si>
    <t>Муниципальное казенное дошкольное образовательное учреждение Павловский детский сад</t>
  </si>
  <si>
    <t>Муниципальное бюджетное образовательное учреждение дополнительного образования "Детская школа искусств"  Венгеровского района</t>
  </si>
  <si>
    <t>Муниципальное бюджетное образовательное учреждение дополнительного образования Венгеровская детско-юношеская спортивная школа</t>
  </si>
  <si>
    <t>Муниципальное бюджетное образовательное учреждение дополнительного образования Дом детского творчества  Венгеровского района</t>
  </si>
  <si>
    <t>ГБПОУ НСО "Венгеровский центр профессионального обучения"</t>
  </si>
  <si>
    <t xml:space="preserve">Венгеровский район     </t>
  </si>
  <si>
    <t xml:space="preserve">Муниципальное казенное учреждение "Воробьевский муниципальный центр культуры" </t>
  </si>
  <si>
    <t>рынок услуг в сфере культуры</t>
  </si>
  <si>
    <t>Муниципальное казенное учреждение "Комплексный центр социального обслуживания населения Венгеровского района"</t>
  </si>
  <si>
    <t>рынок услуг социального обслуживания населения</t>
  </si>
  <si>
    <t xml:space="preserve">Муниципальное казенное учреждение "Меньшиковский муниципальный центр культуры" </t>
  </si>
  <si>
    <t xml:space="preserve">Муниципальное унитарное предприятие "1-Петропавловское ЖКХ" </t>
  </si>
  <si>
    <t>Муниципальное унитарное предприятие "ук жкх" Венгеровского района</t>
  </si>
  <si>
    <t>управление эксплуатацией жилого фонда</t>
  </si>
  <si>
    <t>количество квартир</t>
  </si>
  <si>
    <t>Муниципальеое казенное учреждение "Управление материально-технического обеспечения администрации Венгеровского района Новосибирской области"</t>
  </si>
  <si>
    <t>Деятельность вспомогательная, связанная с автомобильным транспортом</t>
  </si>
  <si>
    <t>Государственное бюджетное учреждение Новосибирской области "Управление ветеринарии Венгеровского района Новосибирской области"</t>
  </si>
  <si>
    <t>Государственное автономное учреждение Новосибирской области "Венгеровский лесхоз"</t>
  </si>
  <si>
    <t>Муниципальное казенное учреждение культуры  «Венгеровский краеведческий музей им. П.М.Пономаренко»</t>
  </si>
  <si>
    <t>Муниципальное казенное учреждение культуры «Венгеровский  Центр культуры»</t>
  </si>
  <si>
    <t>Муниципальное казенное учреждение «Вознесенский  муниципальный центр культуры»</t>
  </si>
  <si>
    <t>Муниципальное казенное учреждение  «Ключевской центр культуры»</t>
  </si>
  <si>
    <t>Муниципальное казенное учреждение «Мининский муниципальный центр культуры»</t>
  </si>
  <si>
    <t>Муниципальное казенное учреждение культуры «Новотартасский центр культуры»</t>
  </si>
  <si>
    <t>Муниципальное казенное учреждение «Павловский центр культуры»</t>
  </si>
  <si>
    <t>Муниципальное казенное учреждение «1-Петропавловский центр культуры»</t>
  </si>
  <si>
    <t>Муниципальное казенное учреждение «Петропавловский-2 муниципальный центр культуры»</t>
  </si>
  <si>
    <t>Муниципальное казенное учреждение «Сибирцевский 1-й муниципальный центр культуры»</t>
  </si>
  <si>
    <t>Муниципальное казенное учреждение «2 - Сибирцевский муниципальный центр культуры»</t>
  </si>
  <si>
    <t>Муниципальное казенное учреждение «Тартасский муниципальный центр культуры»</t>
  </si>
  <si>
    <t>Муниципальное казенное учреждение «Туруновский муниципальный центр культуры »</t>
  </si>
  <si>
    <t>Муниципальное казенное учреждение «Урезский муниципальный центр культуры»</t>
  </si>
  <si>
    <t>Муниципальное казенное учреждение «Усть-Изесский муниципальный центр культуры»</t>
  </si>
  <si>
    <t>Муниципальное казенное учреждение «Усть-Ламенский муниципальный центр культуры»</t>
  </si>
  <si>
    <t>Муниципальное казенное учреждение «Шипицынский муниципальный центр культуры»</t>
  </si>
  <si>
    <t>Муниципальное казенное учреждение культуры "Венгеровская централизованная библиотечная система"</t>
  </si>
  <si>
    <t>Муниципальное казенное учреждение  "Центр по обслуживанию пассажиров</t>
  </si>
  <si>
    <t>Услуги в сфере пассажирских перевозок</t>
  </si>
  <si>
    <t xml:space="preserve">Муниципальное казенное учреждение "Единая дежурно-диспетчерская служба Венгеровского района Новосибирской области" </t>
  </si>
  <si>
    <t>Муниципальное казенное образовательное учреждение дополнительного профессионального образования "Информационно-методический центр"</t>
  </si>
  <si>
    <t xml:space="preserve">Венгеровский район   </t>
  </si>
  <si>
    <t>дополнительное и профессиональное образование</t>
  </si>
  <si>
    <t>ГАУ НСО Редакция газеты "Венгеровская газета"</t>
  </si>
  <si>
    <t>ГБУЗ НСО «Венгеровская ЦРБ»</t>
  </si>
  <si>
    <t>МКУ "Спортивный комплекс "Темп"</t>
  </si>
  <si>
    <t>Государственное казенное учреждение Новосибирской области "Государственный архив Новосибирской области"</t>
  </si>
  <si>
    <t>г. Новосибирск</t>
  </si>
  <si>
    <t>Рынок предоставления информации на основе архивных документов</t>
  </si>
  <si>
    <t>усл.ед.</t>
  </si>
  <si>
    <t>АО  "ТрансАвто"</t>
  </si>
  <si>
    <t>Эксплуатация гаражей, стоянок для автотранспортных средств, велосипедов и т.д.</t>
  </si>
  <si>
    <t>штука</t>
  </si>
  <si>
    <t>ГБУ НСО "Новосибирский центр кадастровой оценки и инвентаризации"</t>
  </si>
  <si>
    <t>Определение кадастровой стоимости объектов недвижимости</t>
  </si>
  <si>
    <t>услуга, работа</t>
  </si>
  <si>
    <t>ГАУ НСО "Издательский дом "Советская Сибирь"</t>
  </si>
  <si>
    <t>ГБУ НСО "ОТС"</t>
  </si>
  <si>
    <t>ГБУ НСО Редакция газеты "Ведомости Законодательного Собрания Новосибирской области"</t>
  </si>
  <si>
    <t>Государственное автономное учреждение Новосибирской области "Научно-производственный центр по сохранению историко-культурного наследия Новосибирской области"</t>
  </si>
  <si>
    <t>оказание услуг в сфере сохранения, использования,популяризации и государственной охраны объектов культурного наследия</t>
  </si>
  <si>
    <t>количество объектов</t>
  </si>
  <si>
    <t>Некоммерческая организация – Фонд модернизации и развития жилищно-коммунального хозяйства муниципальных образований Новосибирской области</t>
  </si>
  <si>
    <t>ГБУЗ НСО «ГНОКБ»</t>
  </si>
  <si>
    <t>ГБУЗ НСО «НОКОД»</t>
  </si>
  <si>
    <t>ГБУЗ НСО «ГНОКГВВ»</t>
  </si>
  <si>
    <t>ГБУЗ НСО «НОККВД»</t>
  </si>
  <si>
    <t>ГБУЗ НСО НОККД</t>
  </si>
  <si>
    <t>ГБУЗ НСО «ССМП»</t>
  </si>
  <si>
    <t>ГБУЗ НСО «ГКБ №1»</t>
  </si>
  <si>
    <t>ГБУЗ НСО «ГКБ №2»</t>
  </si>
  <si>
    <t>ГБУЗ НСО «ГКБ №12»</t>
  </si>
  <si>
    <t>ГБУЗ НСО "ДГКБ №6"</t>
  </si>
  <si>
    <t>ГБУЗ НСО "Гинекологическая больница №2"</t>
  </si>
  <si>
    <t>ГБУЗ НСО "ДГКБ №3"</t>
  </si>
  <si>
    <t>ГБУЗ НСО «ГБ № 4»</t>
  </si>
  <si>
    <t>ГБУЗ НСО "ДГКБ №1"</t>
  </si>
  <si>
    <t>ГБУЗ НСО "ГКП №13"</t>
  </si>
  <si>
    <t>ГБУЗ НСО "ДГКБ №4 имени В.С.Гераськова"</t>
  </si>
  <si>
    <t>ГБУЗ НСО "ГИКБ №1"</t>
  </si>
  <si>
    <t>ГБУЗ НСО "ГКБ №11"</t>
  </si>
  <si>
    <t>ГБУЗ НСО "ГКБ №34"</t>
  </si>
  <si>
    <t>ГБУЗ НСО "ГКБСМП №2"</t>
  </si>
  <si>
    <t>ГБУЗ НСО "ГКБ №19"</t>
  </si>
  <si>
    <t>ГБУЗ НСО "ГБ №3"</t>
  </si>
  <si>
    <t>ГБУЗ НСО "ГДКБСМП"</t>
  </si>
  <si>
    <t>ГБУЗ НСО "ГВВ №3"</t>
  </si>
  <si>
    <t>ГБУЗ НСО "ГКБ №25"</t>
  </si>
  <si>
    <t>ГБУЗ НСО "ЦКБ"</t>
  </si>
  <si>
    <t>ГБУЗ НСО «ГКП № 14»</t>
  </si>
  <si>
    <t>ГБУЗ НСО «НОГ №2 ВВ»</t>
  </si>
  <si>
    <t>ГБУЗ НСО «НГКПЦ»</t>
  </si>
  <si>
    <t>ГБУЗ НСО «КРД №6»</t>
  </si>
  <si>
    <t>ГБУЗ НСО «РД № 7»</t>
  </si>
  <si>
    <t>ГБУЗ НСО «ГП № 17»</t>
  </si>
  <si>
    <t>ГАУЗ НСО «СП № 5»</t>
  </si>
  <si>
    <t>ГБУЗ НСО «КСП №2»</t>
  </si>
  <si>
    <t>ГБУЗ НСО «ККДП № 27»</t>
  </si>
  <si>
    <t>ГБУЗ НСО «КСП №3»</t>
  </si>
  <si>
    <t>ГБУЗ НСО «ГКП № 21»</t>
  </si>
  <si>
    <t>ГБУЗ НСО «ГКП № 16»</t>
  </si>
  <si>
    <t>ГАУЗ НСО «КСП № 1»</t>
  </si>
  <si>
    <t>ГБУЗ НСО «ГП № 24»</t>
  </si>
  <si>
    <t>ГБУЗ НСО «ГП № 18»</t>
  </si>
  <si>
    <t>ГБУЗ НСО «ГКП № 7»</t>
  </si>
  <si>
    <t>ГАУЗ НСО «СП № 8»</t>
  </si>
  <si>
    <t>ГАУЗ НСО «ГКП № 1»</t>
  </si>
  <si>
    <t>ГБУЗ НСО «ГКП № 2»</t>
  </si>
  <si>
    <t>ГБУЗ НСО «КДП № 2»</t>
  </si>
  <si>
    <t>ГБУЗ НСО «ГКП № 22»</t>
  </si>
  <si>
    <t>ГБУЗ НСО «ГКП № 20»</t>
  </si>
  <si>
    <t>ГБУЗ НСО «ГП № 29»</t>
  </si>
  <si>
    <t>ГБУЗ НСО «ДГКСП»</t>
  </si>
  <si>
    <t>ГБУЗ НСО «КЦОЗСиР»</t>
  </si>
  <si>
    <t>ГБУЗ НСО "НКЦК"</t>
  </si>
  <si>
    <t>ГБУЗ НСО "РСДР"</t>
  </si>
  <si>
    <t>ГБУЗ НСО «НКЦРБ»</t>
  </si>
  <si>
    <t>ГБУЗ НСО «НОСП»</t>
  </si>
  <si>
    <t>АО «Академпарк»</t>
  </si>
  <si>
    <t>Сдача в аренду помещений</t>
  </si>
  <si>
    <t>кв.м.</t>
  </si>
  <si>
    <t>ГАУ НСО «Новосибирский областной инновационный фонд»</t>
  </si>
  <si>
    <t>Услуги в сфере развития предпринимательства</t>
  </si>
  <si>
    <t>Государственное казенное учреждение Новосибирской области "Региональный центр мониторинга цен строительных ресурсов"</t>
  </si>
  <si>
    <t>Строительство</t>
  </si>
  <si>
    <t>Агентство Развития Жилищного Строительства Новосибирской области</t>
  </si>
  <si>
    <t>объектов аренды</t>
  </si>
  <si>
    <t>398 762 746</t>
  </si>
  <si>
    <t>Акционерное общество «Новосибирское областное агентство ипотечного кредитования»</t>
  </si>
  <si>
    <t>Ипотечное кредитование</t>
  </si>
  <si>
    <t>займ</t>
  </si>
  <si>
    <t>818 909 144</t>
  </si>
  <si>
    <t>Государственное бюджетное учреждение
Новосибирской области
«Фонд пространственных данных Новосибирской области»</t>
  </si>
  <si>
    <t>Ведение информационных ресурсов и баз данных</t>
  </si>
  <si>
    <t>единица</t>
  </si>
  <si>
    <t>Подготовка проекта генерального плана поселения</t>
  </si>
  <si>
    <t>Подготовка правил землемлепользования и застройки</t>
  </si>
  <si>
    <t>Подготовка документации по планировке территории</t>
  </si>
  <si>
    <t>Подготовка документов территориального планирования Новосибирской области</t>
  </si>
  <si>
    <t>Проведение землеустроительных работ по описанию местоположения границ Новосибирской области</t>
  </si>
  <si>
    <t>Проведение землеустроительных работ по описанию местоположения границ муниципальных образований Новосибирской области</t>
  </si>
  <si>
    <t>Обеспечение создания, эксплуатации, ведения государственной информационной системы обеспечения градостроительной деятельности</t>
  </si>
  <si>
    <t>Предоставление материалов и данных из фонда пространственных данных субъекта Российской Федерации заинтересованным лицам (в электронном виде)</t>
  </si>
  <si>
    <t>Топографо-геодезические работы</t>
  </si>
  <si>
    <t>Картографические работы</t>
  </si>
  <si>
    <t>километров квадратных</t>
  </si>
  <si>
    <t xml:space="preserve">Государственное казенное учреждение Новосибирской области «Управление капитального строительства» </t>
  </si>
  <si>
    <t>штуки</t>
  </si>
  <si>
    <t>Государственное казенное учреждение Новосибирской области «Арена»</t>
  </si>
  <si>
    <t>Строительство (в том числе строительный контроль)</t>
  </si>
  <si>
    <t>Условная единица</t>
  </si>
  <si>
    <t>641 927 394,20</t>
  </si>
  <si>
    <t>Государственное казенное учреждение Новосибирской области "Территориальное управление автомобильных дорог"</t>
  </si>
  <si>
    <t>Дорожная деятельность</t>
  </si>
  <si>
    <t>Государственное казенное учреждение Новосибирской области "Центр организации дорожного движения"</t>
  </si>
  <si>
    <t>Государственное казенное учреждение Новосибирской области "Мост"</t>
  </si>
  <si>
    <t>ГАУ НСО "Комплексный центр социальной адаптации инвалидов"</t>
  </si>
  <si>
    <t>403/707328</t>
  </si>
  <si>
    <t>ГАУ НСО ССО "Новосибирский дом ветеранов"</t>
  </si>
  <si>
    <t>416/1895790</t>
  </si>
  <si>
    <t>ГАСУ НСО "Областной Дом милосердия"</t>
  </si>
  <si>
    <t>119/2044996</t>
  </si>
  <si>
    <t>ГАУ СО НСО "Новосибирский областной геронтологический центр"</t>
  </si>
  <si>
    <t>708/15207</t>
  </si>
  <si>
    <t>ГБУ СО НСО "Социально-реабилитационный центр для несовершеннолетних "Снегири"</t>
  </si>
  <si>
    <t>1840/287346</t>
  </si>
  <si>
    <t>ГАУ НСО "Центр социальной помощи семье и детям "Семья"</t>
  </si>
  <si>
    <t>285/249253</t>
  </si>
  <si>
    <t>ГАУ НСО "Областной центр социальной помощи семье и детям "Радуга"</t>
  </si>
  <si>
    <t>461/81984</t>
  </si>
  <si>
    <t>ГАУ СО НСО "Областной комплексный центр социальной адаптации граждан"</t>
  </si>
  <si>
    <t>14289/11953</t>
  </si>
  <si>
    <t>ГАУ СО НСО "Областной комплексный центр социальной реабилитации "Надежда"</t>
  </si>
  <si>
    <t>1127/133564</t>
  </si>
  <si>
    <t>ГАУ НСО "Дом ветеранов Новосибирской области"</t>
  </si>
  <si>
    <t>68/70336</t>
  </si>
  <si>
    <t xml:space="preserve">ГБУ НСО "Социально-реабилитационный центр для несовершеннолетних "Виктория" </t>
  </si>
  <si>
    <t>260/232510</t>
  </si>
  <si>
    <t>ГАУ НСО "Центр детского, семейного отдыха и оздоровления "ВСЕКАНИКУЛЫ"</t>
  </si>
  <si>
    <t>Рынок услуг детского отдыха и оздоровления</t>
  </si>
  <si>
    <t>11665/0</t>
  </si>
  <si>
    <t>ГБУ НСО "Центр развития семейных форм устройства детей-сирот и детей, оставшихся без попечения родителей"</t>
  </si>
  <si>
    <t>7720/0</t>
  </si>
  <si>
    <t>ГАУ СО НСО "Реабилитационный центр для детей и подростков с ограниченными возможностями здоровья "Рассвет"</t>
  </si>
  <si>
    <t>324/235845</t>
  </si>
  <si>
    <t>ГКУ НСО "Центр бухгалтерского учета"</t>
  </si>
  <si>
    <t>ГКУ НСО "Региональный информационный центр"</t>
  </si>
  <si>
    <t>Деятельность, связанная с использованием вычислительной техники и информационных технологий, прочая</t>
  </si>
  <si>
    <t>АО " РНИЦ Новосибирской области"</t>
  </si>
  <si>
    <t xml:space="preserve"> ГАУ ДПО НСО «ЦОиРУК»</t>
  </si>
  <si>
    <t>Дополнительное профессиональное образование персонала государственного сектора  (государственных служащих, муниципальных служащих, работников государственных и муниципальных учреждений)</t>
  </si>
  <si>
    <t>человеко-час</t>
  </si>
  <si>
    <t>мероприятий (очных, очно-заочных форм обучений)</t>
  </si>
  <si>
    <t>человек (дистанционные курсы)</t>
  </si>
  <si>
    <t>Разработка инструментов оценки профессиональных и личностных компетенций, тестов, кейсов, опросников, анкет для проведения опросов, исследований, самостоятельной оценки, обучающих курсов, брошюр</t>
  </si>
  <si>
    <t>штук</t>
  </si>
  <si>
    <t>количество мероприятий</t>
  </si>
  <si>
    <t>количество работ</t>
  </si>
  <si>
    <t>ГКУ НСО "ХОЗУ"</t>
  </si>
  <si>
    <t>Проведение обязательного медицинского освидетельствования  водителей  транспортных средств</t>
  </si>
  <si>
    <t>Услуги общественного питания</t>
  </si>
  <si>
    <t>ГБУ НСО "Автотранспортный комбинат"</t>
  </si>
  <si>
    <t>Перевозка лиц  пассажирским транспортом</t>
  </si>
  <si>
    <t>Количество машино-часов</t>
  </si>
  <si>
    <t>Грузовые перевозки автомобильным транспортом</t>
  </si>
  <si>
    <t>Уборка прилегающих территорий с помощью специализированных уборочных транспортных средств</t>
  </si>
  <si>
    <t>ГБУ НСО "УВ г.Новосибирска "</t>
  </si>
  <si>
    <t>ГБУ НСО "Новосибирский обл. центр вертер-санит обеспечения"</t>
  </si>
  <si>
    <t>ГАУ НСО "Арена"</t>
  </si>
  <si>
    <t>ГАУ ДО НСО "СШОР по биатлону"</t>
  </si>
  <si>
    <t>ГАУ ДО НСО "СШ по хоккею "Сибирь"</t>
  </si>
  <si>
    <t>ГАУ ДО НСО "СШОР ВВС"</t>
  </si>
  <si>
    <t>ГАУ ДО НСО "СШ по волейболу"</t>
  </si>
  <si>
    <t>ГАУ ДО НСО "СШ по каратэ"</t>
  </si>
  <si>
    <t>ГАУ ДО НСО «СШОР по конному спорту имени И.П. Брайчева»</t>
  </si>
  <si>
    <t>ГАУ ДО НСО "СШОР по лыжному спорту"</t>
  </si>
  <si>
    <t>ГАПОУ НСО НУ(К)ОР</t>
  </si>
  <si>
    <t>ГАУ НСО "РЦСП СК и СР"</t>
  </si>
  <si>
    <t>ГАУ НСО "Дирекция спортивных мероприятий"</t>
  </si>
  <si>
    <t>ГАУ ДО НСО "СШ самбо"</t>
  </si>
  <si>
    <t>ГАУ ДО НСО "СШ "ЦПСГ Евгения Подгорного"</t>
  </si>
  <si>
    <t>ГАУ ДО НСО "СШ "Сибсельмаш"</t>
  </si>
  <si>
    <t>ГАУ ДО НСО "СШОР по сноуборду"</t>
  </si>
  <si>
    <t>ГАУ ДО НСО "СШОР по стрелковым видам спорта"</t>
  </si>
  <si>
    <t>ГАУ ДО НСО "СШЕ"</t>
  </si>
  <si>
    <t>ГАУ ДО НСО " СШОР по фехтованию"</t>
  </si>
  <si>
    <t>ГАУ ДО НСО "СШОР по художественной гимнастике"</t>
  </si>
  <si>
    <t>ГАУ ДО НСО "ЦАФКиС НСО"</t>
  </si>
  <si>
    <t>ГАУ ДО НСО "СШ по шахматам"</t>
  </si>
  <si>
    <t>МКУ "Дзержинка"</t>
  </si>
  <si>
    <t>Организация работ по благоустройству территорий и содержаеию  улично-дорожной сети</t>
  </si>
  <si>
    <t>МКУ "Калининское"</t>
  </si>
  <si>
    <t>Организация работ по благоустройству территорий и содержанию улично-дорожной сети</t>
  </si>
  <si>
    <t>МКУ "Кировское"</t>
  </si>
  <si>
    <t>Уборка территории и аналогичная деятельность</t>
  </si>
  <si>
    <t>тыс. м2</t>
  </si>
  <si>
    <t>МКУ "Ленинское"</t>
  </si>
  <si>
    <t>Сбор случайного мусора</t>
  </si>
  <si>
    <t>МКУ "Октябрьское"</t>
  </si>
  <si>
    <t>Муниципальное казенное учреждение города Новосибирска «Дорожно-эксплуатационное учреждение Советского района»</t>
  </si>
  <si>
    <t>Деятельность по чистке и уборке прочая, не включенная в другие группировки</t>
  </si>
  <si>
    <t>тыс.кв.м.</t>
  </si>
  <si>
    <t>Муниципальное унитарное предприятие города Новосибирска "Советский ИНВЕСТРОЙ"</t>
  </si>
  <si>
    <t>Деятельность в области архитектуры, связанная с созданием архитектурного объекта</t>
  </si>
  <si>
    <t>МКУ "Центральное"</t>
  </si>
  <si>
    <t>Акционерное общество «Новосибирское агентство инновационного развития»</t>
  </si>
  <si>
    <t xml:space="preserve">муниципалитет </t>
  </si>
  <si>
    <t>Общество с ограниченной ответственностью «БКМ Сибирь»</t>
  </si>
  <si>
    <t>предоставление услуг по восстановлению и оснащению (завершению) железнодорож-ных локомоти-вов, трамвайных вагонов и прочего подвижного состава</t>
  </si>
  <si>
    <t>Муниципальное казенное учреждение города Новосибирска "Единая дежурно-диспетчерская служба города Новосибирска" (МКУ "ЕДДС")</t>
  </si>
  <si>
    <t>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</si>
  <si>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чел.</t>
  </si>
  <si>
    <t>Муниципальное казенное учреждение города Новосибирска "Служба аварийно-спасательных работ и гражданской защиты" (МКУ "САСРиГЗ")</t>
  </si>
  <si>
    <t>МКУ ИА Новосибирск</t>
  </si>
  <si>
    <t>Предоставление эфирного времени</t>
  </si>
  <si>
    <t>час</t>
  </si>
  <si>
    <t>Производство радиопрограмм</t>
  </si>
  <si>
    <t>сек</t>
  </si>
  <si>
    <t>Размещение радипрограмм</t>
  </si>
  <si>
    <t>Производство телепрограмм</t>
  </si>
  <si>
    <t>мин</t>
  </si>
  <si>
    <t>Размещение телепрограмм</t>
  </si>
  <si>
    <t>Размещение информации на сайте</t>
  </si>
  <si>
    <t>Производство фотосъемки</t>
  </si>
  <si>
    <t>МКУ "Горархив"</t>
  </si>
  <si>
    <t>Деятельность библиотек и архивов</t>
  </si>
  <si>
    <t>МБУ города Новосибирска "Городской комплексный центр социального обслуживания населения" (МБУ "ГКЦСОН")</t>
  </si>
  <si>
    <t>Рынок социальных услуг</t>
  </si>
  <si>
    <t>количество оказанных укслуг</t>
  </si>
  <si>
    <t>МБУ города Новосибирска " Городской центр социальной помощи семье и детям" (МБУ "ГЦСПС и Д")</t>
  </si>
  <si>
    <t>МБУ города Новосибирска " Городской центр активного долголетия, реабилитации (МБУ "ГЦАДР")</t>
  </si>
  <si>
    <t>МАУ города Новосибирска "Социально-оздоровительный центр "Территория развития"</t>
  </si>
  <si>
    <t>МБУ города Новосибирска Центр реабилитации детей с ограниченными возможности им. А. И. Бороздина</t>
  </si>
  <si>
    <t>МКУ "Агенство развития социальной политики города Новосибирска</t>
  </si>
  <si>
    <t>МКУ города Новосибирска "Центр помощи детям, оставшимся без попечения родителей "Теплый дом"</t>
  </si>
  <si>
    <t>МКУ города Новосибирска "Центр помощи детям, оставшимся без попечения родителей "Созвездие"</t>
  </si>
  <si>
    <t>9 1 815 364,73</t>
  </si>
  <si>
    <t>МКУ города Новосибирска "Центр помощи детям, оставшимся без попечения родителей "Жемчужина"</t>
  </si>
  <si>
    <t>МП г. Новосибирска "Новосибирская атечная сеть"</t>
  </si>
  <si>
    <t>МКУ "Ритуальные услуги"</t>
  </si>
  <si>
    <t xml:space="preserve">Организация похорон и представление связанных с ними услуг </t>
  </si>
  <si>
    <t>услуги</t>
  </si>
  <si>
    <t>МУП "Специализированная служба "Похоронный Дом ИМИ"</t>
  </si>
  <si>
    <t>Бытовые услуги</t>
  </si>
  <si>
    <t>обратившихся человек</t>
  </si>
  <si>
    <t>МУП "Сибирское гостеприимство"</t>
  </si>
  <si>
    <t>Деятельность гостиниц</t>
  </si>
  <si>
    <t>койко-сутки</t>
  </si>
  <si>
    <t>МБУ "БХ "Сибирячка"</t>
  </si>
  <si>
    <t>Помывки в общих отделениях бань, парных и душевых</t>
  </si>
  <si>
    <t>чел/час</t>
  </si>
  <si>
    <t>МАУ "ГЦРП""</t>
  </si>
  <si>
    <t>Консультирование по вопросам коммерческой деятельности и управления</t>
  </si>
  <si>
    <t>МАДОУ Д/С № 10</t>
  </si>
  <si>
    <t>МАДОУ Д/С № 100</t>
  </si>
  <si>
    <t>МАДОУ Д/С № 101</t>
  </si>
  <si>
    <t>МАДОУ Д/С № 102</t>
  </si>
  <si>
    <t>МАДОУ Д/С № 154</t>
  </si>
  <si>
    <t>МАДОУ Д/С № 16</t>
  </si>
  <si>
    <t>МАДОУ Д/С № 165</t>
  </si>
  <si>
    <t>МАДОУ Д/С № 298</t>
  </si>
  <si>
    <t>МАДОУ Д/С № 3</t>
  </si>
  <si>
    <t>МАДОУ Д/С № 369</t>
  </si>
  <si>
    <t>МАДОУ Д/С № 390</t>
  </si>
  <si>
    <t>МАДОУ Д/С № 393 "РОСТОК"</t>
  </si>
  <si>
    <t>МАДОУ Д/С № 411</t>
  </si>
  <si>
    <t>МАДОУ Д/С № 421</t>
  </si>
  <si>
    <t>МАДОУ Д/С № 429</t>
  </si>
  <si>
    <t>МАДОУ Д/С № 439</t>
  </si>
  <si>
    <t>МАДОУ Д/С № 451</t>
  </si>
  <si>
    <t>МАДОУ Д/С № 472</t>
  </si>
  <si>
    <t>МАДОУ Д/С № 484</t>
  </si>
  <si>
    <t>МАДОУ Д/С № 500</t>
  </si>
  <si>
    <t>МАДОУ Д/С № 53</t>
  </si>
  <si>
    <t>МАДОУ Д/С № 555</t>
  </si>
  <si>
    <t>МАДОУ Д/С № 59</t>
  </si>
  <si>
    <t>МАДОУ Д/С № 70</t>
  </si>
  <si>
    <t>МАДОУ Д/С № 72</t>
  </si>
  <si>
    <t>МАДОУ Д/С № 81</t>
  </si>
  <si>
    <t>МАДОУ Д/С № 84 "БЛАГОДАТЬ"</t>
  </si>
  <si>
    <t>МАДОУ Д/С № 85</t>
  </si>
  <si>
    <t>МАОУ "ГИМНАЗИЯ № 1"</t>
  </si>
  <si>
    <t>МАОУ "ГИМНАЗИЯ № 15"</t>
  </si>
  <si>
    <t>МАОУ "ГИМНАЗИЯ № 3 В АКАДЕМГОРОДКЕ"</t>
  </si>
  <si>
    <t>МАОУ "ГИМНАЗИЯ № 7 "СИБИРСКАЯ"</t>
  </si>
  <si>
    <t>МАОУ "ГИМНАЗИЯ №12"</t>
  </si>
  <si>
    <t>МАОУ "ИНЖЕНЕРНЫЙ ЛИЦЕЙ НГТУ"</t>
  </si>
  <si>
    <t>МАОУ "ЛИЦЕЙ № 159"</t>
  </si>
  <si>
    <t>МАОУ "ЛИЦЕЙ № 176"</t>
  </si>
  <si>
    <t>МАОУ "ЛИЦЕЙ № 200"</t>
  </si>
  <si>
    <t>МАОУ "ЛИЦЕЙ № 22"НАДЕЖДА СИБИРИ"</t>
  </si>
  <si>
    <t>МАОУ "ЛИЦЕЙ № 9"</t>
  </si>
  <si>
    <t>МАОУ ВТОРАЯ ГИМНАЗИЯ</t>
  </si>
  <si>
    <t>МАОУ ГИМНАЗИЯ № 10</t>
  </si>
  <si>
    <t>МАОУ ГИМНАЗИЯ № 11 "ГАРМОНИЯ"</t>
  </si>
  <si>
    <t>МАОУ ИЭЛ ИМ. А. ГАРАНИЧЕВА</t>
  </si>
  <si>
    <t>МАОУ ОЦ "ГОРНОСТАЙ"</t>
  </si>
  <si>
    <t>МАОУ СОШ "ДИАЛОГ"</t>
  </si>
  <si>
    <t>МАОУ СОШ № 211 ИМ. Л. И. СИДОРЕНКО</t>
  </si>
  <si>
    <t>МАОУ СОШ № 212</t>
  </si>
  <si>
    <t>МАОУ СОШ № 213 "ОТКРЫТИЕ"</t>
  </si>
  <si>
    <t>МАОУ СОШ № 214</t>
  </si>
  <si>
    <t>МАОУ СОШ № 215</t>
  </si>
  <si>
    <t>МАОУ СОШ № 216</t>
  </si>
  <si>
    <t>МАОУ СОШ № 217</t>
  </si>
  <si>
    <t>МАОУ СОШ № 218</t>
  </si>
  <si>
    <t>МАОУ СОШ № 219</t>
  </si>
  <si>
    <t>МАОУ СОШ № 220</t>
  </si>
  <si>
    <t>МАОУ ЦО "ЛИЦЕЙ ИНТЕГРАЛ"</t>
  </si>
  <si>
    <t>МАОУ ЦО "РАЗВИТИЕ"</t>
  </si>
  <si>
    <t>МАОУ ЦО № 165 ИМЕНИ В. А. БЕРДЫШЕВА</t>
  </si>
  <si>
    <t>МАУ "КОМБИНАТ ПИТАНИЯ"</t>
  </si>
  <si>
    <t>дополнительное</t>
  </si>
  <si>
    <t>МАУ ДО ДТД УМ "ЮНИОР"</t>
  </si>
  <si>
    <t>Человеко-час</t>
  </si>
  <si>
    <t>МАУ ДО ДЮЦ "ПЛАНЕТАРИЙ"</t>
  </si>
  <si>
    <t>МАУ ДО СОЦ КД "БЕРЕЗКА"</t>
  </si>
  <si>
    <t>МАУ ДПО "НИСО"</t>
  </si>
  <si>
    <t>МАУ КП ЛЕНИНСКОГО РАЙОНА</t>
  </si>
  <si>
    <t>МАУДО ДООЦ "БРИГАНТИНА"</t>
  </si>
  <si>
    <t>МАУДО ДООЦ "КАЛЕЙДОСКОП"</t>
  </si>
  <si>
    <t>МАУДПО ДУ</t>
  </si>
  <si>
    <t>МБОУ "НОВОСИБИРСКАЯ КЛАССИЧЕСКАЯ ГИМНАЗИЯ № 17"</t>
  </si>
  <si>
    <t>МБОУ "СОШ № 175"</t>
  </si>
  <si>
    <t>МБОУ "ТЕХНИЧЕСКИЙ ЛИЦЕЙ ПРИ СГУГИТ"</t>
  </si>
  <si>
    <t>МБОУ АКЛ ИМЕНИ Ю.В. КОНДРАТЮКА</t>
  </si>
  <si>
    <t>МБОУ В (С)Ш № 15</t>
  </si>
  <si>
    <t>МБОУ В(С) Ш № 1</t>
  </si>
  <si>
    <t>МБОУ ВСШ № 27</t>
  </si>
  <si>
    <t>МБОУ ГИМНАЗИЯ № 14 "УНИВЕРСИТЕТСКАЯ"</t>
  </si>
  <si>
    <t>МБОУ ГИМНАЗИЯ № 5</t>
  </si>
  <si>
    <t>МБОУ ГИМНАЗИЯ № 8</t>
  </si>
  <si>
    <t>МБОУ ГИМНАЗИЯ № 9</t>
  </si>
  <si>
    <t>МБОУ ГИМНАЗИЯ №4</t>
  </si>
  <si>
    <t>МБОУ ЛИТ</t>
  </si>
  <si>
    <t>МБОУ ЛИЦЕЙ № 113</t>
  </si>
  <si>
    <t>МБОУ ЛИЦЕЙ № 126</t>
  </si>
  <si>
    <t>МБОУ ЛИЦЕЙ № 130</t>
  </si>
  <si>
    <t>МБОУ ЛИЦЕЙ № 28</t>
  </si>
  <si>
    <t>МБОУ ЛИЦЕЙ № 81</t>
  </si>
  <si>
    <t>МБОУ СОШ "ПЕРСПЕКТИВА"</t>
  </si>
  <si>
    <t>МБОУ СОШ № 100</t>
  </si>
  <si>
    <t>МБОУ СОШ № 102</t>
  </si>
  <si>
    <t>МБОУ СОШ № 103</t>
  </si>
  <si>
    <t>МБОУ СОШ № 105</t>
  </si>
  <si>
    <t>МБОУ СОШ № 108</t>
  </si>
  <si>
    <t>МБОУ СОШ № 112</t>
  </si>
  <si>
    <t>МБОУ СОШ № 117</t>
  </si>
  <si>
    <t>МБОУ СОШ № 119</t>
  </si>
  <si>
    <t>МБОУ СОШ № 121 "АКАДЕМИЧЕСКАЯ"</t>
  </si>
  <si>
    <t>МБОУ СОШ № 122</t>
  </si>
  <si>
    <t>МБОУ СОШ № 129</t>
  </si>
  <si>
    <t>МБОУ СОШ № 131</t>
  </si>
  <si>
    <t>МБОУ СОШ № 134</t>
  </si>
  <si>
    <t>МБОУ СОШ № 137</t>
  </si>
  <si>
    <t>МБОУ СОШ № 138</t>
  </si>
  <si>
    <t>МБОУ СОШ № 140</t>
  </si>
  <si>
    <t>МБОУ СОШ № 141 С УГЛУБЛЕННЫМ ИЗУЧЕНИЕМ МАТЕМАТИКИ</t>
  </si>
  <si>
    <t>МБОУ СОШ № 142</t>
  </si>
  <si>
    <t>МБОУ СОШ № 143</t>
  </si>
  <si>
    <t>МБОУ СОШ № 144</t>
  </si>
  <si>
    <t>МБОУ СОШ № 145</t>
  </si>
  <si>
    <t>МБОУ СОШ № 146</t>
  </si>
  <si>
    <t>МБОУ СОШ № 147</t>
  </si>
  <si>
    <t>МБОУ СОШ № 151</t>
  </si>
  <si>
    <t>МБОУ СОШ № 153</t>
  </si>
  <si>
    <t>МБОУ СОШ № 155</t>
  </si>
  <si>
    <t>МБОУ СОШ № 156</t>
  </si>
  <si>
    <t>МБОУ СОШ № 158</t>
  </si>
  <si>
    <t>МБОУ СОШ № 16</t>
  </si>
  <si>
    <t>МБОУ СОШ № 160</t>
  </si>
  <si>
    <t>МБОУ СОШ № 167</t>
  </si>
  <si>
    <t>МБОУ СОШ № 169</t>
  </si>
  <si>
    <t>МБОУ СОШ № 17</t>
  </si>
  <si>
    <t>МБОУ СОШ № 170</t>
  </si>
  <si>
    <t>МБОУ СОШ № 172</t>
  </si>
  <si>
    <t>МБОУ СОШ № 173</t>
  </si>
  <si>
    <t>МБОУ СОШ № 177</t>
  </si>
  <si>
    <t>МБОУ СОШ № 178</t>
  </si>
  <si>
    <t>МБОУ СОШ № 179</t>
  </si>
  <si>
    <t>МБОУ СОШ № 18</t>
  </si>
  <si>
    <t>МБОУ СОШ № 182 С УГЛУБЛЕННЫМ ИЗУЧЕНИЕМ ЛИТЕРАТУРЫ И МАТЕМАТИКИ</t>
  </si>
  <si>
    <t>МБОУ СОШ № 183</t>
  </si>
  <si>
    <t>МБОУ СОШ № 184</t>
  </si>
  <si>
    <t>МБОУ СОШ № 186</t>
  </si>
  <si>
    <t>МБОУ СОШ № 188</t>
  </si>
  <si>
    <t>МБОУ СОШ № 189</t>
  </si>
  <si>
    <t>МБОУ СОШ № 19</t>
  </si>
  <si>
    <t>МБОУ СОШ № 190</t>
  </si>
  <si>
    <t>МБОУ СОШ № 191</t>
  </si>
  <si>
    <t>МБОУ СОШ № 192</t>
  </si>
  <si>
    <t>МБОУ СОШ № 194</t>
  </si>
  <si>
    <t>МБОУ СОШ № 195</t>
  </si>
  <si>
    <t>МБОУ СОШ № 196</t>
  </si>
  <si>
    <t>МБОУ СОШ № 197</t>
  </si>
  <si>
    <t>МБОУ СОШ № 198</t>
  </si>
  <si>
    <t>МБОУ СОШ № 199</t>
  </si>
  <si>
    <t>МБОУ СОШ № 2</t>
  </si>
  <si>
    <t>МБОУ СОШ № 20</t>
  </si>
  <si>
    <t>МБОУ СОШ № 202</t>
  </si>
  <si>
    <t>МБОУ СОШ № 203 ХЭЦ</t>
  </si>
  <si>
    <t>МБОУ СОШ № 207</t>
  </si>
  <si>
    <t>МБОУ СОШ № 210</t>
  </si>
  <si>
    <t>МБОУ СОШ № 23</t>
  </si>
  <si>
    <t>МБОУ СОШ № 24</t>
  </si>
  <si>
    <t>МБОУ СОШ № 26</t>
  </si>
  <si>
    <t>МБОУ СОШ № 27</t>
  </si>
  <si>
    <t>МБОУ СОШ № 29</t>
  </si>
  <si>
    <t>МБОУ СОШ № 3</t>
  </si>
  <si>
    <t>МБОУ СОШ № 32</t>
  </si>
  <si>
    <t>МБОУ СОШ № 34</t>
  </si>
  <si>
    <t>МБОУ СОШ № 36</t>
  </si>
  <si>
    <t>МБОУ СОШ № 4 ОЦ</t>
  </si>
  <si>
    <t>МБОУ СОШ № 40</t>
  </si>
  <si>
    <t>МБОУ СОШ № 41</t>
  </si>
  <si>
    <t>МБОУ СОШ № 43</t>
  </si>
  <si>
    <t>МБОУ СОШ № 45</t>
  </si>
  <si>
    <t>МБОУ СОШ № 46</t>
  </si>
  <si>
    <t>МБОУ СОШ № 47</t>
  </si>
  <si>
    <t>МБОУ СОШ № 48</t>
  </si>
  <si>
    <t>МБОУ СОШ № 49</t>
  </si>
  <si>
    <t>МБОУ СОШ № 50</t>
  </si>
  <si>
    <t>МБОУ СОШ № 51</t>
  </si>
  <si>
    <t>МБОУ СОШ № 54</t>
  </si>
  <si>
    <t>МБОУ СОШ № 56</t>
  </si>
  <si>
    <t>МБОУ СОШ № 59</t>
  </si>
  <si>
    <t>МБОУ СОШ № 61 ИМ. Н.М. ИВАНОВА</t>
  </si>
  <si>
    <t>МБОУ СОШ № 63</t>
  </si>
  <si>
    <t>МБОУ СОШ № 64</t>
  </si>
  <si>
    <t>МБОУ СОШ № 65</t>
  </si>
  <si>
    <t>МБОУ СОШ № 67</t>
  </si>
  <si>
    <t>МБОУ СОШ № 69</t>
  </si>
  <si>
    <t>МБОУ СОШ № 7</t>
  </si>
  <si>
    <t>МБОУ СОШ № 71</t>
  </si>
  <si>
    <t>МБОУ СОШ № 72</t>
  </si>
  <si>
    <t>МБОУ СОШ № 73</t>
  </si>
  <si>
    <t>МБОУ СОШ № 74</t>
  </si>
  <si>
    <t>МБОУ СОШ № 75</t>
  </si>
  <si>
    <t>МБОУ СОШ № 76</t>
  </si>
  <si>
    <t>МБОУ СОШ № 80</t>
  </si>
  <si>
    <t>МБОУ СОШ № 84</t>
  </si>
  <si>
    <t>МБОУ СОШ № 86</t>
  </si>
  <si>
    <t>МБОУ СОШ № 87</t>
  </si>
  <si>
    <t>МБОУ СОШ № 90 С УГЛУБЛЕННЫМ ИЗУЧЕНИЕМ ПРЕДМЕТОВ ХЭЦ</t>
  </si>
  <si>
    <t>МБОУ СОШ № 91</t>
  </si>
  <si>
    <t>МБОУ СОШ № 92</t>
  </si>
  <si>
    <t>МБОУ СОШ № 94</t>
  </si>
  <si>
    <t>МБОУ СОШ № 96 С УГЛУБЛЕННЫМ ИЗУЧЕНИЕМ АНГЛИЙСКОГО ЯЗЫКА</t>
  </si>
  <si>
    <t>МБОУ СОШ № 97</t>
  </si>
  <si>
    <t>МБОУ СОШ №120</t>
  </si>
  <si>
    <t>МБОУ СОШ №135</t>
  </si>
  <si>
    <t>МБОУ СОШ №187</t>
  </si>
  <si>
    <t>МБОУ СОШ №206</t>
  </si>
  <si>
    <t>МБОУ СОШ №57</t>
  </si>
  <si>
    <t>МБОУ ШИ № 133</t>
  </si>
  <si>
    <t>МБОУ ЭКЛ</t>
  </si>
  <si>
    <t>МБОУСОШ №52</t>
  </si>
  <si>
    <t>МБУ ДО "ЦДО "ЛАД"</t>
  </si>
  <si>
    <t>МБУДО "ДДТ"КИРОВСКИЙ"</t>
  </si>
  <si>
    <t>МБУДО "ДМЦ "ФЛАГМАН"</t>
  </si>
  <si>
    <t>МБУДО "ЦВР "ПАШИНСКИЙ"</t>
  </si>
  <si>
    <t>МБУДО "ЦДТ СОВЕТСКОГО РАЙОНА"</t>
  </si>
  <si>
    <t>МБУДО "ЦЕНТР "ВИКТОРИЯ"</t>
  </si>
  <si>
    <t>МБУДО "ЦРТДИЮ "ЗАЕЛЬЦОВСКИЙ"</t>
  </si>
  <si>
    <t>МБУДО ДДТ "ПЕРВОМАЙСКИЙ"</t>
  </si>
  <si>
    <t>МБУДО ДДТ "ЦЕНТРАЛЬНЫЙ"</t>
  </si>
  <si>
    <t>МБУДО ДДТ ИМ. А. И. ЕФРЕМОВА</t>
  </si>
  <si>
    <t>МБУДО ДДТ ИМ. В. ДУБИНИНА</t>
  </si>
  <si>
    <t>МБУДО ДМЦ "КАРАВЕЛЛА"</t>
  </si>
  <si>
    <t>МБУДО ДООФСЦ "ЛИДЕР"</t>
  </si>
  <si>
    <t>МБУДО ДООЦ "ИСТОК"</t>
  </si>
  <si>
    <t>МБУДО ДООЦ "КИРОВСКИЙ"</t>
  </si>
  <si>
    <t>МБУДО ДООЦ "СПУТНИК"</t>
  </si>
  <si>
    <t>МБУДО ДТ "ОКТЯБРЬСКИЙ"</t>
  </si>
  <si>
    <t>МБУДО ДШИ "ВЕСНА"</t>
  </si>
  <si>
    <t>МБУДО ДШИ "ГАРМОНИЯ"</t>
  </si>
  <si>
    <t>МБУДО ДЮ(Ф)Ц "СПОРТИВНЫЙ РЕЗЕРВ"</t>
  </si>
  <si>
    <t>МБУДО ДЮ(Ф)Ц № 1 "ЛИГР"</t>
  </si>
  <si>
    <t>МБУДО ДЮФЦ " ДЗЕРЖИНСКИЙ"</t>
  </si>
  <si>
    <t>МБУДО ДЮФЦ "БУРЕВЕСТНИК"</t>
  </si>
  <si>
    <t>МБУДО ДЮФЦ "ПЕРВОМАЕЦ"</t>
  </si>
  <si>
    <t>МБУДО ДЮФЦ "СОЮЗ"</t>
  </si>
  <si>
    <t>МБУДО ДЮФЦ "СПАРТАНЕЦ"</t>
  </si>
  <si>
    <t>МБУДО ДЮФЦ "СТАРТ"</t>
  </si>
  <si>
    <t>МБУДО ФСЦ "ТИГР"</t>
  </si>
  <si>
    <t>МБУДО ЦВР "ГАЛАКТИКА"</t>
  </si>
  <si>
    <t>МБУДО ЦДО "АЛЫЕ ПАРУСА"</t>
  </si>
  <si>
    <t>МБУДО ЦДТ "СОДРУЖЕСТВО"</t>
  </si>
  <si>
    <t>МБУДО ЦЕНТР "ЮНОСТЬ"</t>
  </si>
  <si>
    <t>МКДОУ Д/С № 108 "ЗАЗЕРКАЛЬЕ"</t>
  </si>
  <si>
    <t>МКДОУ Д/С № 112 "РАДУГА"</t>
  </si>
  <si>
    <t>МКДОУ Д/С № 122</t>
  </si>
  <si>
    <t>МКДОУ Д/С № 133</t>
  </si>
  <si>
    <t>МКДОУ Д/С № 14</t>
  </si>
  <si>
    <t>МКДОУ Д/С № 144</t>
  </si>
  <si>
    <t>МКДОУ Д/С № 15</t>
  </si>
  <si>
    <t>МКДОУ Д/С № 158 "МЕДВЕЖОНОК"</t>
  </si>
  <si>
    <t>МКДОУ Д/С № 172 "СКАЗКА"</t>
  </si>
  <si>
    <t>МКДОУ Д/С № 184</t>
  </si>
  <si>
    <t>МКДОУ Д/С № 191</t>
  </si>
  <si>
    <t>МКДОУ Д/С № 192</t>
  </si>
  <si>
    <t>МКДОУ Д/С № 196</t>
  </si>
  <si>
    <t>МКДОУ Д/С № 2</t>
  </si>
  <si>
    <t>МКДОУ Д/С № 20 "СКАЗКА"</t>
  </si>
  <si>
    <t>МКДОУ Д/С № 203</t>
  </si>
  <si>
    <t>МКДОУ Д/С № 21</t>
  </si>
  <si>
    <t>МКДОУ Д/С № 229</t>
  </si>
  <si>
    <t>МКДОУ Д/С № 238</t>
  </si>
  <si>
    <t>МКДОУ Д/С № 242</t>
  </si>
  <si>
    <t>МКДОУ Д/С № 249</t>
  </si>
  <si>
    <t>МКДОУ Д/С № 275 "МИША"</t>
  </si>
  <si>
    <t>МКДОУ Д/С № 286</t>
  </si>
  <si>
    <t>МКДОУ Д/С № 293</t>
  </si>
  <si>
    <t>МКДОУ Д/С № 30</t>
  </si>
  <si>
    <t>МКДОУ Д/С № 311</t>
  </si>
  <si>
    <t>МКДОУ Д/С № 322</t>
  </si>
  <si>
    <t>МКДОУ Д/С № 323</t>
  </si>
  <si>
    <t>МКДОУ Д/С № 325</t>
  </si>
  <si>
    <t>МКДОУ Д/С № 331</t>
  </si>
  <si>
    <t>МКДОУ Д/С № 346</t>
  </si>
  <si>
    <t>МКДОУ Д/С № 347</t>
  </si>
  <si>
    <t>МКДОУ Д/С № 353</t>
  </si>
  <si>
    <t>МКДОУ Д/С № 356</t>
  </si>
  <si>
    <t>МКДОУ Д/С № 357</t>
  </si>
  <si>
    <t>МКДОУ Д/С № 36 "ПОИСК"</t>
  </si>
  <si>
    <t>МКДОУ Д/С № 360 "ЖУРАВУШКА"</t>
  </si>
  <si>
    <t>МКДОУ Д/С № 38</t>
  </si>
  <si>
    <t>МКДОУ Д/С № 383</t>
  </si>
  <si>
    <t>МКДОУ Д/С № 388</t>
  </si>
  <si>
    <t>МКДОУ Д/С № 398</t>
  </si>
  <si>
    <t>МКДОУ Д/С № 4 "СЕМЬЯ"</t>
  </si>
  <si>
    <t>МКДОУ Д/С № 402</t>
  </si>
  <si>
    <t>МКДОУ Д/С № 405 "ДЕТСТВО"</t>
  </si>
  <si>
    <t>МКДОУ Д/С № 406 "АЛЕНКА"</t>
  </si>
  <si>
    <t>МКДОУ Д/С № 408 "ЖЕМЧУЖИНКА"</t>
  </si>
  <si>
    <t>МКДОУ Д/С № 415 КОМБИНИРОВАННОГО ВИДА</t>
  </si>
  <si>
    <t>МКДОУ Д/С № 422 "СИБИРЯЧОК"</t>
  </si>
  <si>
    <t>МКДОУ Д/С № 424</t>
  </si>
  <si>
    <t>МКДОУ Д/С № 425 "ЕЛОЧКА"</t>
  </si>
  <si>
    <t>МКДОУ Д/С № 432</t>
  </si>
  <si>
    <t>МКДОУ Д/С № 436</t>
  </si>
  <si>
    <t>МКДОУ Д/С № 441</t>
  </si>
  <si>
    <t>МКДОУ Д/С № 443</t>
  </si>
  <si>
    <t>МКДОУ Д/С № 444</t>
  </si>
  <si>
    <t>МКДОУ Д/С № 445</t>
  </si>
  <si>
    <t>МКДОУ Д/С № 455</t>
  </si>
  <si>
    <t>МКДОУ Д/С № 461 "ЗОЛОТАЯ РЫБКА"</t>
  </si>
  <si>
    <t>МКДОУ Д/С № 465</t>
  </si>
  <si>
    <t>МКДОУ Д/С № 473 "МИР"</t>
  </si>
  <si>
    <t>МКДОУ Д/С № 475 "АНТОШКА"</t>
  </si>
  <si>
    <t>МКДОУ Д/С № 478 "БЕЛОСНЕЖКА"</t>
  </si>
  <si>
    <t>МКДОУ Д/С № 480 КОМБИНИРОВАННОГО ВИДА</t>
  </si>
  <si>
    <t>МКДОУ Д/С № 481</t>
  </si>
  <si>
    <t>МКДОУ Д/С № 485</t>
  </si>
  <si>
    <t>МКДОУ Д/С № 491</t>
  </si>
  <si>
    <t>МКДОУ Д/С № 494</t>
  </si>
  <si>
    <t>МКДОУ Д/С № 496</t>
  </si>
  <si>
    <t>МКДОУ Д/С № 5</t>
  </si>
  <si>
    <t>МКДОУ Д/С № 50</t>
  </si>
  <si>
    <t>МКДОУ Д/С № 505</t>
  </si>
  <si>
    <t>МКДОУ Д/С № 507</t>
  </si>
  <si>
    <t>МКДОУ Д/С № 510 "КАЛИНКА"</t>
  </si>
  <si>
    <t>МКДОУ Д/С № 54</t>
  </si>
  <si>
    <t>МКДОУ Д/С № 66</t>
  </si>
  <si>
    <t>МКДОУ Д/С № 74 "НЕПОСЕДЫ"</t>
  </si>
  <si>
    <t>МКДОУ Д/С № 8 "ЗЕМЛЯНИЧКА"</t>
  </si>
  <si>
    <t>МКДОУ Д/С № 86</t>
  </si>
  <si>
    <t>МКДОУ Д/С № 88 "КАПИТОШКА"</t>
  </si>
  <si>
    <t>МКДОУ Д/С № 89</t>
  </si>
  <si>
    <t>МКДОУ Д/С № 9</t>
  </si>
  <si>
    <t>МКДОУ Д/С № 95</t>
  </si>
  <si>
    <t>МКДОУ Д/С №348</t>
  </si>
  <si>
    <t>МКДОУ Д/С №77</t>
  </si>
  <si>
    <t>МКДОУ ДС № 208</t>
  </si>
  <si>
    <t>МКУ "ГФЭЦ"</t>
  </si>
  <si>
    <t>МКУ "ОТН И РМТБОУ"</t>
  </si>
  <si>
    <t>МАДОУ "ДЕТСКИЙ САД № 35 "НЕПОСЕДЫ"</t>
  </si>
  <si>
    <t>МАДОУ "ДЕТСКИЙ САД № 373 "СКВОРУШКА"</t>
  </si>
  <si>
    <t>МАДОУ "ДЕТСКИЙ САД № 44 "МОЗАИКА"</t>
  </si>
  <si>
    <t>МАДОУ "ДЕТСКИЙ САД № 450 "СИБИРСКАЯ СКАЗКА"</t>
  </si>
  <si>
    <t>МАДОУ "ДЕТСКИЙ САД № 60 "СОЛНЫШКО"</t>
  </si>
  <si>
    <t>МАОУ "ГИМНАЗИЯ № 13 ИМЕНИ Э. А. БЫКОВА"</t>
  </si>
  <si>
    <t>МАОУ "ГИМНАЗИЯ № 16 "ФРАНЦУЗСКАЯ"</t>
  </si>
  <si>
    <t>МАОУ "ЛИЦЕЙ № 12"</t>
  </si>
  <si>
    <t>МАОУ "ЛИЦЕЙ № 185"</t>
  </si>
  <si>
    <t>МАОУ "НОВОСИБИРСКИЙ ГОРОДСКОЙ ПЕДАГОГИЧЕСКИЙ ЛИЦЕЙ ИМЕНИ А. С. ПУШКИНА"</t>
  </si>
  <si>
    <t>МАОУ "СРЕДНЯЯ ОБЩЕОБРАЗОВАТЕЛЬНАЯ ШКОЛА № 109"</t>
  </si>
  <si>
    <t>МАОУ "СРЕДНЯЯ ОБЩЕОБРАЗОВАТЕЛЬНАЯ ШКОЛА № 111"</t>
  </si>
  <si>
    <t>МАОУ "СРЕДНЯЯ ОБЩЕОБРАЗОВАТЕЛЬНАЯ ШКОЛА № 128"</t>
  </si>
  <si>
    <t>МАОУ "СРЕДНЯЯ ОБЩЕОБРАЗОВАТЕЛЬНАЯ ШКОЛА № 221"</t>
  </si>
  <si>
    <t>МАОУ "СРЕДНЯЯ ОБЩЕОБРАЗОВАТЕЛЬНАЯ ШКОЛА № 58"</t>
  </si>
  <si>
    <t>МАОУ "СРЕДНЯЯ ОБЩЕОБРАЗОВАТЕЛЬНАЯ ШКОЛА № 77"</t>
  </si>
  <si>
    <t>МАОУ "СРЕДНЯЯ ОБЩЕОБРАЗОВАТЕЛЬНАЯ ШКОЛА № 78"</t>
  </si>
  <si>
    <t>МАОУ "СРЕДНЯЯ ОБЩЕОБРАЗОВАТЕЛЬНАЯ ШКОЛА № 85 "ЖУРАВУШКА"</t>
  </si>
  <si>
    <t>МАОУ "ТЕХНИЧЕСКИЙ ЛИЦЕЙ № 128"</t>
  </si>
  <si>
    <t>МУНИЦИПАЛЬНОЕ АВТОНОМНОЕ УЧРЕЖДЕНИЕ ДОПОЛНИТЕЛЬНОГО ОБРАЗОВАНИЯ ГОРОДА НОВОСИБИРСКА "ГОРОДСКОЙ РЕСУРСНЫЙ ЦЕНТР ПО ОРГАНИЗАЦИИ ОТДЫХА И ОЗДОРОВЛЕНИЯ ДЕТЕЙ "ФОРМУЛА УСПЕХА"</t>
  </si>
  <si>
    <t>МБДОУ "ДЕТСКИЙ САД № 97 "СКАЗКА"</t>
  </si>
  <si>
    <t>МБДОУ "ДЕТСКИЙ САД № 1 "РОМАШКА"</t>
  </si>
  <si>
    <t>МБДОУ "ДЕТСКИЙ САД № 105 "УЛЫБКА"</t>
  </si>
  <si>
    <t>МБДОУ "ДЕТСКИЙ САД № 11 "СНЕГИРЁК"</t>
  </si>
  <si>
    <t>МБДОУ "ДЕТСКИЙ САД № 110"</t>
  </si>
  <si>
    <t>МБДОУ "ДЕТСКИЙ САД № 117 "ДРУЖНАЯ СЕМЕЙКА"</t>
  </si>
  <si>
    <t>МБДОУ "ДЕТСКИЙ САД № 135 "РЕЧЕЦВЕТИК"</t>
  </si>
  <si>
    <t>МБДОУ "ДЕТСКИЙ САД № 150"</t>
  </si>
  <si>
    <t>МБДОУ "ДЕТСКИЙ САД № 151 "ЧИПОЛЛИНО"</t>
  </si>
  <si>
    <t>МБДОУ "ДЕТСКИЙ САД № 156 "СКАЗКА"</t>
  </si>
  <si>
    <t>МБДОУ "ДЕТСКИЙ САД № 163 "РЯБИНКА"</t>
  </si>
  <si>
    <t>МБДОУ "ДЕТСКИЙ САД № 164 "ЗОЛОТОЙ ПЕТУШОК"</t>
  </si>
  <si>
    <t>МБДОУ "ДЕТСКИЙ САД № 17 "УЛЫБКА"</t>
  </si>
  <si>
    <t>МБДОУ "ДЕТСКИЙ САД № 171 "ЧЕРНИЧКА"</t>
  </si>
  <si>
    <t>МБДОУ "ДЕТСКИЙ САД № 174 "СКАЗКА"</t>
  </si>
  <si>
    <t>МБДОУ "ДЕТСКИЙ САД № 175 "ЛИГРЁНОК"</t>
  </si>
  <si>
    <t>МБДОУ "ДЕТСКИЙ САД № 176 "УЛЫБКА"</t>
  </si>
  <si>
    <t>МБДОУ "ДЕТСКИЙ САД № 18"</t>
  </si>
  <si>
    <t>МБДОУ "ДЕТСКИЙ САД № 193"</t>
  </si>
  <si>
    <t>МБДОУ "ДЕТСКИЙ САД № 206"</t>
  </si>
  <si>
    <t>МБДОУ "ДЕТСКИЙ САД № 212"</t>
  </si>
  <si>
    <t>МБДОУ "ДЕТСКИЙ САД № 215 "КОРАБЛИК ДЕТСТВА"</t>
  </si>
  <si>
    <t>МБДОУ "ДЕТСКИЙ САД № 22 "СОКОЛОК"</t>
  </si>
  <si>
    <t>МБДОУ "ДЕТСКИЙ САД № 223"</t>
  </si>
  <si>
    <t>МБДОУ "ДЕТСКИЙ САД № 234 "КРОХА"</t>
  </si>
  <si>
    <t>МБДОУ "ДЕТСКИЙ САД № 237"</t>
  </si>
  <si>
    <t>МБДОУ "ДЕТСКИЙ САД № 24"</t>
  </si>
  <si>
    <t>МБДОУ "ДЕТСКИЙ САД № 251 "ЗВЁЗДОЧКА"</t>
  </si>
  <si>
    <t>МБДОУ "ДЕТСКИЙ САД № 262"</t>
  </si>
  <si>
    <t>МБДОУ "ДЕТСКИЙ САД № 27 "РОСИНКА"</t>
  </si>
  <si>
    <t>МБДОУ "ДЕТСКИЙ САД № 272 КОМБИНИРОВАННОГО ВИДА"</t>
  </si>
  <si>
    <t>МБДОУ "ДЕТСКИЙ САД № 274"</t>
  </si>
  <si>
    <t>МБДОУ "ДЕТСКИЙ САД № 28"</t>
  </si>
  <si>
    <t>МБДОУ "ДЕТСКИЙ САД № 280"</t>
  </si>
  <si>
    <t>МБДОУ "ДЕТСКИЙ САД № 281"</t>
  </si>
  <si>
    <t>МБДОУ "ДЕТСКИЙ САД № 303"</t>
  </si>
  <si>
    <t>МБДОУ "ДЕТСКИЙ САД № 306 "ЛАСТОЧКА"</t>
  </si>
  <si>
    <t>МБДОУ "ДЕТСКИЙ САД № 312 "ЖЕМЧУЖИНКА"</t>
  </si>
  <si>
    <t>МБДОУ "ДЕТСКИЙ САД № 32"</t>
  </si>
  <si>
    <t>МБДОУ "ДЕТСКИЙ САД № 320"</t>
  </si>
  <si>
    <t>МБДОУ "ДЕТСКИЙ САД № 329 "МАЛЫШОК"</t>
  </si>
  <si>
    <t>МБДОУ "ДЕТСКИЙ САД № 33"</t>
  </si>
  <si>
    <t>МБДОУ "ДЕТСКИЙ САД № 330 "АРИНУШКА"</t>
  </si>
  <si>
    <t>МБДОУ "ДЕТСКИЙ САД № 333 "ТЕРЕМОК"</t>
  </si>
  <si>
    <t>МБДОУ "ДЕТСКИЙ САД № 335 "ЛЕСНАЯ СКАЗКА"</t>
  </si>
  <si>
    <t>МБДОУ "ДЕТСКИЙ САД № 34"</t>
  </si>
  <si>
    <t>МБДОУ "ДЕТСКИЙ САД № 362"</t>
  </si>
  <si>
    <t>МБДОУ "ДЕТСКИЙ САД № 364 "БЕРЁЗКА"</t>
  </si>
  <si>
    <t>МБДОУ "ДЕТСКИЙ САД № 368"</t>
  </si>
  <si>
    <t>МБДОУ "ДЕТСКИЙ САД № 372"</t>
  </si>
  <si>
    <t>МБДОУ "ДЕТСКИЙ САД № 374"</t>
  </si>
  <si>
    <t>МБДОУ "ДЕТСКИЙ САД № 376 "ДЕЛЬФИНЁНОК"</t>
  </si>
  <si>
    <t>МБДОУ "ДЕТСКИЙ САД № 381 "ДЮЙМОВОЧКА"</t>
  </si>
  <si>
    <t>МБДОУ "ДЕТСКИЙ САД № 389 "КЛЮЧИК" С ПРИОРИТЕТНЫМ ОСУЩЕСТВЛЕНИЕМ ИНТЕЛЛЕКТУАЛЬНОГО РАЗВИТИЯ ВОСПИТАННИКОВ"</t>
  </si>
  <si>
    <t>МБДОУ "ДЕТСКИЙ САД № 391 "ЕЛОЧКА"</t>
  </si>
  <si>
    <t>МБДОУ "ДЕТСКИЙ САД № 395 "МАЛЕНЬКАЯ СТРАНА"</t>
  </si>
  <si>
    <t>МБДОУ "ДЕТСКИЙ САД № 401"</t>
  </si>
  <si>
    <t>МБДОУ "ДЕТСКИЙ САД № 414 "ЧЕБУРАШКА"</t>
  </si>
  <si>
    <t>МБДОУ "ДЕТСКИЙ САД № 42"</t>
  </si>
  <si>
    <t>МБДОУ "ДЕТСКИЙ САД № 420 "СИБИРЯЧОК"</t>
  </si>
  <si>
    <t>МБДОУ "ДЕТСКИЙ САД № 423 "ЗОЛОТОЙ КЛЮЧИК"</t>
  </si>
  <si>
    <t>МБДОУ "ДЕТСКИЙ САД № 428"</t>
  </si>
  <si>
    <t>МБДОУ "ДЕТСКИЙ САД № 430 "СКАЗКА"</t>
  </si>
  <si>
    <t>МБДОУ "ДЕТСКИЙ САД № 435"</t>
  </si>
  <si>
    <t>МБДОУ "ДЕТСКИЙ САД № 440"</t>
  </si>
  <si>
    <t>МБДОУ "ДЕТСКИЙ САД № 442 "КОРАБЛИК"</t>
  </si>
  <si>
    <t>МБДОУ "ДЕТСКИЙ САД № 447 "СЕМИЦВЕТИК"</t>
  </si>
  <si>
    <t>МБДОУ "ДЕТСКИЙ САД № 448 "СЕРЕБРЯНЫЙ КОЛОКОЛЬЧИК"</t>
  </si>
  <si>
    <t>МБДОУ "ДЕТСКИЙ САД № 449 "СОЛНЕЧНЫЙ"</t>
  </si>
  <si>
    <t>МБДОУ "ДЕТСКИЙ САД № 45 "ЛУКОШКО"</t>
  </si>
  <si>
    <t>МБДОУ "ДЕТСКИЙ САД № 452 "ТЕРЕМОК"</t>
  </si>
  <si>
    <t>МБДОУ "ДЕТСКИЙ САД № 453"</t>
  </si>
  <si>
    <t>МБДОУ "ДЕТСКИЙ САД № 457 "ДОМОВЁНОК"</t>
  </si>
  <si>
    <t>МБДОУ "ДЕТСКИЙ САД № 458 "ИСКОРКА"</t>
  </si>
  <si>
    <t>МБДОУ "ДЕТСКИЙ САД № 459"</t>
  </si>
  <si>
    <t>МБДОУ "ДЕТСКИЙ САД № 46 "ЗОРЕНЬКА"</t>
  </si>
  <si>
    <t>МБДОУ "ДЕТСКИЙ САД № 460"</t>
  </si>
  <si>
    <t>МБДОУ "ДЕТСКИЙ САД № 466"</t>
  </si>
  <si>
    <t>МБДОУ "ДЕТСКИЙ САД № 467 "МАТРЕШКА"</t>
  </si>
  <si>
    <t>МБДОУ "ДЕТСКИЙ САД № 468"</t>
  </si>
  <si>
    <t>МБДОУ "ДЕТСКИЙ САД № 476 "ЗОЛОТАЯ РЫБКА"</t>
  </si>
  <si>
    <t>МБДОУ "ДЕТСКИЙ САД № 482 "РАДУГА"</t>
  </si>
  <si>
    <t>МБДОУ "ДЕТСКИЙ САД № 486"</t>
  </si>
  <si>
    <t>МБДОУ "ДЕТСКИЙ САД № 488"</t>
  </si>
  <si>
    <t>МБДОУ "ДЕТСКИЙ САД № 489"</t>
  </si>
  <si>
    <t>МБДОУ "ДЕТСКИЙ САД № 490"</t>
  </si>
  <si>
    <t>МБДОУ "ДЕТСКИЙ САД № 493"</t>
  </si>
  <si>
    <t>МБДОУ "ДЕТСКИЙ САД № 495"</t>
  </si>
  <si>
    <t>МБДОУ "ДЕТСКИЙ САД № 497 "МИШУТКА"</t>
  </si>
  <si>
    <t>МБДОУ "ДЕТСКИЙ САД № 498"</t>
  </si>
  <si>
    <t>МБДОУ "ДЕТСКИЙ САД № 502"</t>
  </si>
  <si>
    <t>МБДОУ "ДЕТСКИЙ САД № 508 "ФЕЯ"</t>
  </si>
  <si>
    <t>МБДОУ "ДЕТСКИЙ САД № 509"</t>
  </si>
  <si>
    <t>МБДОУ "ДЕТСКИЙ САД № 57 "ЧЕБУРАШКА"</t>
  </si>
  <si>
    <t>МБДОУ "ДЕТСКИЙ САД № 6 "ОСТРОВ ДЕТСТВА"</t>
  </si>
  <si>
    <t>МБДОУ "ДЕТСКИЙ САД № 7 "ГОРОДОК ДЕТСТВА"</t>
  </si>
  <si>
    <t>МБДОУ "ДЕТСКИЙ САД № 78 "ТЕРЕМОК"</t>
  </si>
  <si>
    <t>МБДОУ "ДЕТСКИЙ САД № 82 "УЗНАВАЙКА"</t>
  </si>
  <si>
    <t>МБДОУ "ДЕТСКИЙ САД № 90 "КАЛИНКА"</t>
  </si>
  <si>
    <t>МБДОУ "ДЕТСКИЙ САД № 96 "АЛЕНУШКА"</t>
  </si>
  <si>
    <t>МБДОУ "ДЕТСКИЙ САД №426"</t>
  </si>
  <si>
    <t>МБДОУ "ЦЕНТР РАЗВИТИЯ РЕБЕНКА - ДЕТСКИЙ САД № 501 "МЕДВЕЖОНОК"</t>
  </si>
  <si>
    <t>МБДОУ "ЦЕНТР РАЗВИТИЯ РЕБЕНКА - ДЕТСКИЙ САД № 504"</t>
  </si>
  <si>
    <t>МБДОУ "ЦЕНТР РАЗВИТИЯ РЕБЕНКА - ДЕТСКИЙ САД № 55 "ИСКОРКА"</t>
  </si>
  <si>
    <t>МБОУ "ВЕЧЕРНЯЯ (СМЕННАЯ) ШКОЛА № 36"</t>
  </si>
  <si>
    <t>МБОУ "ВЕЧЕРНЯЯ (СМЕННАЯ) ШКОЛА № 46"</t>
  </si>
  <si>
    <t>МБОУ "ВЕЧЕРНЯЯ (СМЕННАЯ) ШКОЛА № 7"</t>
  </si>
  <si>
    <t>МБОУ "ВЕЧЕРНЯЯ (СМЕННАЯ) ШКОЛА № 8"</t>
  </si>
  <si>
    <t>МБОУ "ВЕЧЕРНЯЯ (СМЕННАЯ) ШКОЛА № 9"</t>
  </si>
  <si>
    <t>МБОУ "ОСНОВНАЯ ОБЩЕОБРАЗОВАТЕЛЬНАЯ ШКОЛА № 115"</t>
  </si>
  <si>
    <t>МБОУ "ПРОГИМНАЗИЯ "ЗИМОРОДОК"</t>
  </si>
  <si>
    <t>МБОУ "ПРОГИМНАЗИЯ № 1"</t>
  </si>
  <si>
    <t>МБОУ "СПЕЦИАЛЬНАЯ (КОРРЕКЦИОННАЯ) НАЧАЛЬНАЯ ШКОЛА № 60 "СИБИРСКИЙ ЛУЧИК"</t>
  </si>
  <si>
    <t>МБОУ "СПЕЦИАЛЬНАЯ (КОРРЕКЦИОННАЯ) ШКОЛА - ИНТЕРНАТ № 37"</t>
  </si>
  <si>
    <t>МБОУ "СПЕЦИАЛЬНАЯ (КОРРЕКЦИОННАЯ) ШКОЛА № 1"</t>
  </si>
  <si>
    <t>МБОУ "СПЕЦИАЛЬНАЯ (КОРРЕКЦИОННАЯ) ШКОЛА № 107"</t>
  </si>
  <si>
    <t>МБОУ "СПЕЦИАЛЬНАЯ (КОРРЕКЦИОННАЯ) ШКОЛА № 14"</t>
  </si>
  <si>
    <t>МБОУ "СПЕЦИАЛЬНАЯ (КОРРЕКЦИОННАЯ) ШКОЛА № 148"</t>
  </si>
  <si>
    <t>МБОУ "СПЕЦИАЛЬНАЯ (КОРРЕКЦИОННАЯ) ШКОЛА № 209"</t>
  </si>
  <si>
    <t>МБОУ "СПЕЦИАЛЬНАЯ (КОРРЕКЦИОННАЯ) ШКОЛА № 31"</t>
  </si>
  <si>
    <t>МБОУ "СПЕЦИАЛЬНАЯ (КОРРЕКЦИОННАЯ) ШКОЛА № 5 "НОВЫЕ НАДЕЖДЫ"</t>
  </si>
  <si>
    <t>МБОУ "СПЕЦИАЛЬНАЯ (КОРРЕКЦИОННАЯ) ШКОЛА № 53"</t>
  </si>
  <si>
    <t>МБОУ "СПЕЦИАЛЬНАЯ (КОРРЕКЦИОННАЯ) ШКОЛА № 60"</t>
  </si>
  <si>
    <t>МБОУ "СПЕЦИАЛЬНАЯ (КОРРЕКЦИОННАЯ) ШКОЛА-ИНТЕРНАТ № 116"</t>
  </si>
  <si>
    <t>МБОУ "СПЕЦИАЛЬНАЯ (КОРРЕКЦИОННАЯ) ШКОЛА-ИНТЕРНАТ № 152"</t>
  </si>
  <si>
    <t>МБОУ "СПЕЦИАЛЬНАЯ (КОРРЕКЦИОННАЯ) ШКОЛА-ИНТЕРНАТ № 39"</t>
  </si>
  <si>
    <t>МБОУ "СРЕДНЯЯ ОБЩЕОБРАЗОВАТЕЛЬНАЯ ШКОЛА № 15 ИМЕНИ КРАСОВСКОГО ИЛЬИ СТАНИСЛАВОВИЧА"</t>
  </si>
  <si>
    <t>МБОУ "СРЕДНЯЯ ОБЩЕОБРАЗОВАТЕЛЬНАЯ ШКОЛА № 168 С УГЛУБЛЕННЫМ ИЗУЧЕНИЕМ ПРЕДМЕТОВ ХУДОЖЕСТВЕННО-ЭСТЕТИЧЕСКОГО ЦИКЛА"</t>
  </si>
  <si>
    <t>МБОУ "СРЕДНЯЯ ОБЩЕОБРАЗОВАТЕЛЬНАЯ ШКОЛА № 66"</t>
  </si>
  <si>
    <t>МБОУ"ЛИЦЕЙ № 136 ИМЕНИ ГЕРОЯ РОССИЙСКОЙ ФЕДЕРАЦИИ СИДОРОВА РОМАНА ВИКТОРОВИЧА"</t>
  </si>
  <si>
    <t>МБУ ДОУ "ГОРОДСКОЙ ЦЕНТР ОБРАЗОВАНИЯ И ЗДОРОВЬЯ "МАГИСТР"</t>
  </si>
  <si>
    <t>Муниципальное казенное учреждение города Новосибирска "Управление капитального строительства"</t>
  </si>
  <si>
    <t>Функции Заказчика</t>
  </si>
  <si>
    <t>Муниципальное казенное учреждение города Новосибирска "Городской центр наружной рекламы"</t>
  </si>
  <si>
    <t>Наружная реклама</t>
  </si>
  <si>
    <t>Муниципальное казенное учреждение города Новосибирска "Городское жилищное агентство"</t>
  </si>
  <si>
    <t>Рынок муниципального жилищного фонда</t>
  </si>
  <si>
    <t>Муниципальное бюджетное учреждение города Новосибирска "Институт градостроительного планирования"</t>
  </si>
  <si>
    <t>Рынок архитектурно-строительного проектирования</t>
  </si>
  <si>
    <t>Муниципальное бюджетное учреждение города Новосибирска "Геофонд"</t>
  </si>
  <si>
    <t>Топографо-геодезический</t>
  </si>
  <si>
    <t>Муниципальное унитарное предприятие города Новосибирска "ПАТП  № 5"</t>
  </si>
  <si>
    <t>Пассажирские перевозки</t>
  </si>
  <si>
    <t>тыс. чел</t>
  </si>
  <si>
    <t xml:space="preserve">Муниципальное казённое предприятие г. Новосибирска "Горэлектротранспорт" </t>
  </si>
  <si>
    <t>Рынок оказания услуг по перевозке пассажиров электротранспортом по муниципальным маршрутам регулярных перевозок</t>
  </si>
  <si>
    <t>тыс. пасс.</t>
  </si>
  <si>
    <t>Муниципальное унитарное предприятие города Новосибирска "Новосибирская энергосетевая компания"</t>
  </si>
  <si>
    <t>Эксплуатация и техническое обслуживание энергетических объектов</t>
  </si>
  <si>
    <t xml:space="preserve"> Оказание услуг по передаче и распределению электрической энергии</t>
  </si>
  <si>
    <t>тыс. кВтч</t>
  </si>
  <si>
    <t>Муниципальное унитарное предприятие города Новосибирска "Пассажиртрансснаб"</t>
  </si>
  <si>
    <t>Организация и обеспечение функционирования автоматизированной системы учета и  безналичной  оплаты проезда «Электронный проездной - Новосибирск» на городском пассажирском общественном транспорте на территории Новосибирский области. В том числе деятельность по обеспечению бесплатного или льготного проезда граждан (включая пенсионеров, инвалидов, ветеранов, студентов, школьников и иных категорий граждан за которыми закреплены меры социальной поддержки при проезде на городском пассажирском транспорте общественного пользования)</t>
  </si>
  <si>
    <t xml:space="preserve">170 858
 млн. транзакций, 
</t>
  </si>
  <si>
    <t>шт. транзакций (операций регистрации проезда)</t>
  </si>
  <si>
    <t xml:space="preserve">Комплекс услуг оказанных перевозчикам в рамках Системы (регистрация транзакций перевозчиков в Системе на сумму ~ 4,9 млрд. руб. за 2023г.) - 130,6 млн. руб.
 </t>
  </si>
  <si>
    <t xml:space="preserve">Возмещение расходов, связанных с пополнением Карт студента малообеспеченных учащихся и студентов -                   1 308 900 руб.;       
</t>
  </si>
  <si>
    <t>Муниципальное казённое предприятие города Новосибирска "НОВОСИБГОРТРАНС"</t>
  </si>
  <si>
    <t>Рынок пассажирских перевозок г. Новосибисрка и межсубъектные перевозки</t>
  </si>
  <si>
    <t>тыс. чел.</t>
  </si>
  <si>
    <t>Муниципальное предприятие города Новосибирска «Модернизация и развитие транспортной инфраструктуры» (МП «МЕТРО МиР»)</t>
  </si>
  <si>
    <t xml:space="preserve">
Деятельность в области инженерных
изысканий, инженерно-технического
проектирования, управления проектами
строительства, выполнения строительного
контроля и авторского надзора,
предоставление технических консультаций
в этих областях</t>
  </si>
  <si>
    <t>усл.ед</t>
  </si>
  <si>
    <t>Муниципальное унитраное предприятие города Новосибисрка  "Новосибирский метрополитен"</t>
  </si>
  <si>
    <t>Рынок пассажирских перевозок внеуличным транспортом</t>
  </si>
  <si>
    <t>тыс.пасс.</t>
  </si>
  <si>
    <t>Муниципальное казенное учреждение города Новосибирска "Дорожно-эксплуатационное учреждение №1"</t>
  </si>
  <si>
    <t>Деятельность по очистке и уборке прочая, не включенная в другие группировки, содержание улично-дорожной сети</t>
  </si>
  <si>
    <t>тыс, кв.м.</t>
  </si>
  <si>
    <t>Муниципальное казенное учреждение города Новосибирска "Дорожно-эксплуатационное учреждение № 3"</t>
  </si>
  <si>
    <t>тыс.м2</t>
  </si>
  <si>
    <t>Муниципальное казенное учреждение города Новосибирска "Дорожно-эксплуатационное учреждение № 4"</t>
  </si>
  <si>
    <t>Деятельность по очистке и уборке прочая, не включенная в другие группировки, содержание улично-дорожной сети </t>
  </si>
  <si>
    <t>Муниципальное казенное учреждение города Новосибирска "Дорожно- эксплуатационное учреждение №6"</t>
  </si>
  <si>
    <t>Деятельность по чистке и уборке прочая, не включенная в другие группировки, содержание улично-дорожной сети</t>
  </si>
  <si>
    <t>Муниципальное казенное учреждение города Новосибирска "Гормост"</t>
  </si>
  <si>
    <t>Содержание закрепленных автомобильных дорог общего пользования и искусственных сооружений в их составе</t>
  </si>
  <si>
    <t>единиц</t>
  </si>
  <si>
    <t>пог.м.</t>
  </si>
  <si>
    <t xml:space="preserve">Муниципальное казенное учреждение "Городской фонтан" </t>
  </si>
  <si>
    <t>Управление эксплуатацией нежилого фонда за вознаграждение или на договорной основе</t>
  </si>
  <si>
    <t xml:space="preserve">Муниципальное казенное учреждение "Управление дорожного строительства" </t>
  </si>
  <si>
    <t>Увеличение протяженности и повышение пропускной способности автомобильных дорог (строительство/ реконструкция)</t>
  </si>
  <si>
    <t>Повышение уровня содержания автомобильных дорог и улучшение их технического состояния</t>
  </si>
  <si>
    <t>тыс. кв.м</t>
  </si>
  <si>
    <t>Содержание автомобильных дорог</t>
  </si>
  <si>
    <t>Муниципальное казенное учреждение города Новосибирска "Центр управления городским автоэлектротранспортом"</t>
  </si>
  <si>
    <t xml:space="preserve">Организация транспортного обслуживания населения в границах города Новосибирска и создание условий для предоставления транспортных услуг населению  </t>
  </si>
  <si>
    <t xml:space="preserve">Муниципальное бюджетное учреждение гороад Новосибирска "Городской центр организации дорожного движения" </t>
  </si>
  <si>
    <t xml:space="preserve">г. Новосибирск </t>
  </si>
  <si>
    <t>Деятельность стоянок для транспорта</t>
  </si>
  <si>
    <t>машиноместо</t>
  </si>
  <si>
    <t>Муниципальное казенное учреждение города Новосибирска "Центр информационно-технического обеспечения"</t>
  </si>
  <si>
    <t>Сопровождение специализированного программного обеспечения</t>
  </si>
  <si>
    <t>учетные записи пользователей</t>
  </si>
  <si>
    <t>МУП Г. Новосибирска " ГОРВОДОКАНАЛ "</t>
  </si>
  <si>
    <t>питьевое водоснабжение</t>
  </si>
  <si>
    <t>техническая вода</t>
  </si>
  <si>
    <t>теплоэнергия</t>
  </si>
  <si>
    <t>гКал</t>
  </si>
  <si>
    <t>горячая вода</t>
  </si>
  <si>
    <t>МУП "ЭНЕРГИЯ" Г. Новосибирска</t>
  </si>
  <si>
    <t>теплоэнергетика</t>
  </si>
  <si>
    <t>МУП г. Новосибирска "Спецавтохозяйство"</t>
  </si>
  <si>
    <t>Оказание услуг по обращению с ТКО</t>
  </si>
  <si>
    <t>МУП г. Новосибирска "Электросеть"</t>
  </si>
  <si>
    <t>Предоставление посреднических услуг при купле-продаже нежилого недвижимого имущества за вознаграждение или на договорной основе</t>
  </si>
  <si>
    <t>Муниципальное автономное учреждение города Новосибирска «Дирекция городских парков»</t>
  </si>
  <si>
    <t>Муниципальное бюджетное учреждение культуры города Новосибирска «Детский дом культуры им. М. И. Калинина»</t>
  </si>
  <si>
    <t>Муниципальное автономное учреждение культуры города Новосибирска «Дворец культуры «Прогресс»</t>
  </si>
  <si>
    <t>Муниципальное бюджетное учреждение культуры города Новосибирска «Детский Дом культуры имени Д. Н. Пичугина»</t>
  </si>
  <si>
    <t>Муниципальное бюджетное учреждение культуры города Новосибирска «Дворец культуры имени М. Горького»</t>
  </si>
  <si>
    <t>Муниципальное бюджетное учреждение культуры города Новосибирска «Дом культуры «Точмашевец»</t>
  </si>
  <si>
    <t>Муниципальное бюджетное учреждение культуры города Новосибирска «Дом культуры «Академия»</t>
  </si>
  <si>
    <t>Муниципальное бюджетное учреждение культуры города Новосибирска «Дом культуры «40 лет ВЛКСМ»</t>
  </si>
  <si>
    <t>Муниципальное бюджетное учреждение культуры города Новосибирска «Дом культуры «Приморский»</t>
  </si>
  <si>
    <t>Муниципальное бюджетное учреждение культуры города Новосибирска «Культурно-досуговый центр имени К.С. Станиславского»</t>
  </si>
  <si>
    <t>Муниципальное бюджетное учреждение культуры города Новосибирска «Дворец культуры «Сибтекстильмаш»</t>
  </si>
  <si>
    <t>Муниципальное бюджетное учреждение культуры города Новосибирска «Новосибирский городской драматический театр под руководством Сергея Афанасьева»</t>
  </si>
  <si>
    <t>Муниципальное бюджетное учреждение культуры города Новосибирска «Драматический театр «На левом берегу»</t>
  </si>
  <si>
    <t>Муниципальное бюджетное учреждение культуры города Новосибирска «Детская киностудия «Поиск»</t>
  </si>
  <si>
    <t>Муниципальное автономное учреждение культуры города Новосибирска «Городская дирекция творческих программ»</t>
  </si>
  <si>
    <t>Муниципальное бюджетное учреждение культуры города Новосибирска «Новосибирский городской духовой оркестр»</t>
  </si>
  <si>
    <t>Муниципальное бюджетное учреждение культуры города Новосибирска «Центр культуры ЦК19»</t>
  </si>
  <si>
    <t>Муниципальное автономное учреждение культуры города Новосибирска «Центр туризма и побратимских связей «Сибирь-Хоккайдо»</t>
  </si>
  <si>
    <t>Муниципальное бюджетное учреждение культуры города Новосибирска «Сибирская мемориальная картинная галерея «Великая Отечественная война 1941 – 1945 годов»</t>
  </si>
  <si>
    <t>Муниципальное автономное учреждение культуры города Новосибирска «Музей Новосибирска»</t>
  </si>
  <si>
    <t>Муниципальное бюджетное учреждение культуры города Новосибирска «Централизованная библиотечная система Дзержинского района»</t>
  </si>
  <si>
    <t>Муниципальное бюджетное учреждение культуры города Новосибирска «Централизованная библиотечная система Калининского района»</t>
  </si>
  <si>
    <t>Муниципальное бюджетное учреждение культуры города Новосибирска «Централизованная библиотечная система Советского района»</t>
  </si>
  <si>
    <t>Муниципальное бюджетное учреждение культуры города Новосибирска «Централизованная библиотечная система Кировского района»</t>
  </si>
  <si>
    <t>Муниципальное бюджетное учреждение культуры города Новосибирска "Централизованная библиотечная система Первомайского района»</t>
  </si>
  <si>
    <t>Муниципальное бюджетное учреждение культуры города Новосибирска «Централизованная библиотечная система Центрального округа по Железнодорожному, Заельцовскому и Центральному районам города Новосибирска»</t>
  </si>
  <si>
    <t>Муниципальное бюджетное учреждение культуры города Новосибирска «Централизованная библиотечная система Ленинского района»</t>
  </si>
  <si>
    <t>Муниципальное бюджетное учреждение культуры города Новосибирска «Централизованная библиотечная система Октябрьского района»</t>
  </si>
  <si>
    <t>Муниципальное бюджетное учреждение культуры города Новосибирска «Централизованная городская библиотека им. К. Маркса»</t>
  </si>
  <si>
    <t>Муниципальное бюджетное учреждение культуры города Новосибирска «Центральная городская детская библиотека им. А.П. Гайдара»</t>
  </si>
  <si>
    <t>Муниципальное бюджетное учреждение дополнительного образования города Новосибирска «Детская музыкальная школа № 1»</t>
  </si>
  <si>
    <t>Муниципальное бюджетное учреждение дополнительного образования города Новосибирска «Детская музыкальная школа № 2 им. Е. Ф. Светланова»</t>
  </si>
  <si>
    <t>Муниципальное бюджетное учреждение дополнительного образования города Новосибирска «Детская музыкальная школа № 3»</t>
  </si>
  <si>
    <t>Муниципальное бюджетное учреждение дополнительного образования города Новосибирска «Детская школа искусств № 4»</t>
  </si>
  <si>
    <t>Муниципальное бюджетное учреждение дополнительного образования города Новосибирска «Детская музыкальная школа № 5»</t>
  </si>
  <si>
    <t>Муниципальное бюджетное учреждение дополнительного образования города Новосибирска «Детская музыкальная школа № 6»</t>
  </si>
  <si>
    <t>Муниципальное бюджетное учреждение дополнительного образования города Новосибирска «Детская школа искусств № 7 им. А. П. Новикова»</t>
  </si>
  <si>
    <t>Муниципальное бюджетное учреждение дополнительного образования города Новосибирска «Детская музыкальная школа № 8»</t>
  </si>
  <si>
    <t>Муниципальное бюджетное учреждение дополнительного образования города Новосибирска «Детская музыкальная школа № 9»</t>
  </si>
  <si>
    <t>Муниципальное бюджетное учреждение дополнительного образования города Новосибирска «Детская музыкальная школа № 10»</t>
  </si>
  <si>
    <t>Муниципальное бюджетное учреждение дополнительного образования города Новосибирска «Детская школа искусств № 11»</t>
  </si>
  <si>
    <t>Муниципальное бюджетное учреждение дополнительного образования города Новосибирска «Детская школа искусств № 12»</t>
  </si>
  <si>
    <t>Муниципальное бюджетное учреждение дополнительного образования города Новосибирска «Детская школа искусств № 13»</t>
  </si>
  <si>
    <t>Муниципальное бюджетное учреждение дополнительного образования города Новосибирска «Детская школа искусств № 14»</t>
  </si>
  <si>
    <t>Муниципальное бюджетное учреждение дополнительного образования города Новосибирска «Детская музыкальная школа № 15»</t>
  </si>
  <si>
    <t>Муниципальное бюджетное учреждение дополнительного образования города Новосибирска «Детская школа искусств № 16»</t>
  </si>
  <si>
    <t>Муниципальное бюджетное учреждение дополнительного образования города Новосибирска «Детская школа искусств № 17»</t>
  </si>
  <si>
    <t>Муниципальное бюджетное учреждение дополнительного образования города Новосибирска «Детская школа искусств № 18»</t>
  </si>
  <si>
    <t>Муниципальное бюджетное учреждение дополнительного образования города Новосибирска «Детская хоровая школа № 19»</t>
  </si>
  <si>
    <t>Муниципальное бюджетное учреждение дополнительного образования города Новосибирска «Школа искусств № 20 «Муза»</t>
  </si>
  <si>
    <t>Муниципальное бюджетное учреждение дополнительного образования города Новосибирска «Детская школа искусств № 21»</t>
  </si>
  <si>
    <t>Муниципальное бюджетное учреждение дополнительного образования города Новосибирска «Детская школа искусств № 22»</t>
  </si>
  <si>
    <t>Муниципальное автономное учреждение дополнительного образования города Новосибирска «Детская школа искусств № 23»</t>
  </si>
  <si>
    <t>Муниципальное автономное учреждение дополнительного образования города Новосибирска «Детская школа искусств № 24 «Триумф»</t>
  </si>
  <si>
    <t>Муниципальное бюджетное учреждение дополнительного образования города Новосибирска «Детская школа искусств № 25»</t>
  </si>
  <si>
    <t>Муниципальное бюджетное учреждение дополнительного образования города Новосибирска «Детская школа искусств № 27»</t>
  </si>
  <si>
    <t>Муниципальное бюджетное учреждение дополнительного образования города Новосибирска «Детская школа искусств № 28»</t>
  </si>
  <si>
    <t>Муниципальное бюджетное учреждение дополнительного образования города Новосибирска «Детская школа искусств № 29»</t>
  </si>
  <si>
    <t>Муниципальное бюджетное учреждение дополнительного образования города Новосибирска «Детская школа искусств № 30»</t>
  </si>
  <si>
    <t>Муниципальное бюджетное учреждение дополнительного образования города Новосибирска «Детская художественная школа № 1»</t>
  </si>
  <si>
    <t>Муниципальное бюджетное учреждение дополнительного образования города Новосибирска «Детская художественная школа № 2»</t>
  </si>
  <si>
    <t>Муниципальное бюджетное учреждение дополнительного образования города Новосибирска детская художественная школа № 3 «Снегири»</t>
  </si>
  <si>
    <t>Муниципальное бюджетное учреждение дополнительного образования города Новосибирска Детская школа искусств «Кантилена» с хоровым отделением</t>
  </si>
  <si>
    <t>Муниципальное унитарное предприятие города Новосибирска «Зоологический парк имени Ростислава Александровича Шило»</t>
  </si>
  <si>
    <t>МАУ "Горзелензоз"</t>
  </si>
  <si>
    <t>Рынок услуг в сфере благоустройства</t>
  </si>
  <si>
    <t>площадь (Га)</t>
  </si>
  <si>
    <t>МБУ ЦМ "Альтаир"</t>
  </si>
  <si>
    <t>Рынок услуг отрасли молодежной политики</t>
  </si>
  <si>
    <t>еденица</t>
  </si>
  <si>
    <t>МБУ "Дом молодежи ЖД"</t>
  </si>
  <si>
    <t xml:space="preserve">МБУ МЦ "Дом молодежи" </t>
  </si>
  <si>
    <t>МБУ МЦ "Звездный"</t>
  </si>
  <si>
    <t>МБУ МЦ "Зодиак"</t>
  </si>
  <si>
    <t>МБУ  ЦМД "Левобережье"</t>
  </si>
  <si>
    <t>МБУ МЦ "Мир молодежи"</t>
  </si>
  <si>
    <t>МБУ "Центр "Молодежный"</t>
  </si>
  <si>
    <t>МБУ "МЦ Калининского района"</t>
  </si>
  <si>
    <t>МБУ ЦМИ "Пионер"</t>
  </si>
  <si>
    <t>МБУМЦ "Современник"</t>
  </si>
  <si>
    <t>МБУ МЦ "Содружество"</t>
  </si>
  <si>
    <t>МБУ МЦ "Стрижи"</t>
  </si>
  <si>
    <t>МБУ "Территория молодёжи"</t>
  </si>
  <si>
    <t>МБУ МЦ им. А.П.Чехова</t>
  </si>
  <si>
    <t>МБУ Центр "Родник"</t>
  </si>
  <si>
    <t>МБУ ГГПЦ "Витязь"</t>
  </si>
  <si>
    <t>МБУ ЦГПВ "Пост № 1"</t>
  </si>
  <si>
    <t>МУП "ЦМИ"</t>
  </si>
  <si>
    <t>МП "Горэлектросвязь"</t>
  </si>
  <si>
    <t>Услуги связи</t>
  </si>
  <si>
    <t>МКУ "Координационный центр "Активный город"</t>
  </si>
  <si>
    <t>Деятельность в сфере связей с общественностью</t>
  </si>
  <si>
    <t>МАУДО СШОР "Центр ВВС"</t>
  </si>
  <si>
    <t>Рынок услуг отрасли физической культуры и спорта / дополнительно образование детей и взрослых</t>
  </si>
  <si>
    <t>часы</t>
  </si>
  <si>
    <t>МАУДО "СШ "ЦЗВС"</t>
  </si>
  <si>
    <t>МБУ ДО «СШОР по восточным единоборствам»</t>
  </si>
  <si>
    <t>МБУДО «СШОР по боксу»</t>
  </si>
  <si>
    <t>МБУДО СШ "Обь"</t>
  </si>
  <si>
    <t>МБУДО "СШОР по горнолыжному спорту и сноуборду"</t>
  </si>
  <si>
    <t>МБУ ДО "СШ по футболу"</t>
  </si>
  <si>
    <t>50/92</t>
  </si>
  <si>
    <t>человек/единица</t>
  </si>
  <si>
    <t>МБУ ДО "СШОР по гимнастическим видам спорта"</t>
  </si>
  <si>
    <t>60/138</t>
  </si>
  <si>
    <t>МБУДО "СШ по спортивным танцам"</t>
  </si>
  <si>
    <t>МБУДО СШОР "Центр спортивной борьбы"</t>
  </si>
  <si>
    <t>рынок услуг отрасли физической культуры и спорта / дополнительно образование детей и взрослых</t>
  </si>
  <si>
    <t>МБУДО СШОР "Фламинго" по легкой атлетике</t>
  </si>
  <si>
    <t>МБУДО СШ «ЭНЕРГИЯ»</t>
  </si>
  <si>
    <t>80/138</t>
  </si>
  <si>
    <t>МАУ ДО "СШ по конному спорту"</t>
  </si>
  <si>
    <t>МБУДО "СШ ТЭИС"</t>
  </si>
  <si>
    <t>22/138</t>
  </si>
  <si>
    <t>МБУДО СШОР "ЦИВС"</t>
  </si>
  <si>
    <t>95/138</t>
  </si>
  <si>
    <t>Рынок услуг отрасли физической культуры и спорта</t>
  </si>
  <si>
    <t>МАУ "НЦВСМ"</t>
  </si>
  <si>
    <t>МАУ "Стадион"</t>
  </si>
  <si>
    <t>МАУ "ЦСП Заря"</t>
  </si>
  <si>
    <t>МАУ "Электрон"</t>
  </si>
  <si>
    <t>МБУ "СОК Темп"</t>
  </si>
  <si>
    <t>МАУ "ЦСК"</t>
  </si>
  <si>
    <t>Государственное автономное учреждение Новосибирской области «Новосибирский государственный академический ордена трудового красного знамени драматический театр «Красный факел»</t>
  </si>
  <si>
    <t>87 331 295</t>
  </si>
  <si>
    <t>154 125 737</t>
  </si>
  <si>
    <t>Государственное автономное учреждение культуры Новосибирской области «Новосибирский музыкальный театр»</t>
  </si>
  <si>
    <t>55 564 847</t>
  </si>
  <si>
    <t>354 017 877</t>
  </si>
  <si>
    <t>Государственное автономное учреждение культуры Новосибирской области «Новосибирский академический молодёжной театр «Глобус»</t>
  </si>
  <si>
    <t>108 141</t>
  </si>
  <si>
    <t>70 885 772</t>
  </si>
  <si>
    <t>213 796 860</t>
  </si>
  <si>
    <t>Государственное автономное учреждение культуры Новосибирской области «Новосибирский драматический театр «Старый дом»</t>
  </si>
  <si>
    <t>27 143 313</t>
  </si>
  <si>
    <t>98 813 525</t>
  </si>
  <si>
    <t>Государственное автономное учреждение культуры Новосибирской области «Новосибирский областной театр кукол»</t>
  </si>
  <si>
    <t>71 684</t>
  </si>
  <si>
    <t>76 336 300</t>
  </si>
  <si>
    <t>Государственное автономное учреждение Новосибирской области «Молодежный драматический театр «Первый театр»</t>
  </si>
  <si>
    <t>17 324</t>
  </si>
  <si>
    <t>7 019 172</t>
  </si>
  <si>
    <t>71 361 073</t>
  </si>
  <si>
    <t>Государственное автономное учреждение культуры Новосибирской области «Новосибирский драматический театр»</t>
  </si>
  <si>
    <t>3 484 650</t>
  </si>
  <si>
    <t>41 532 700</t>
  </si>
  <si>
    <t>Государственное бюджетное учреждение культуры Новосибирской области «Молодёжный драматический театр «На окраине»</t>
  </si>
  <si>
    <t>8 316</t>
  </si>
  <si>
    <t>Государственное автономное учреждение культуры Новосибирской области «Новосибирская государственная филармония»</t>
  </si>
  <si>
    <t>160 868</t>
  </si>
  <si>
    <t>90 246 419</t>
  </si>
  <si>
    <t>Государственное автономное учреждение культуры Новосибирской области «СИБИРЬ-КОНЦЕРТ»</t>
  </si>
  <si>
    <t>25 600</t>
  </si>
  <si>
    <t>4 474 000</t>
  </si>
  <si>
    <t>169 674 200</t>
  </si>
  <si>
    <t>Государственное автономное учреждение культуры Новосибирской области «Государственный ансамбль песни и танца «Чалдоны»</t>
  </si>
  <si>
    <t>14 931</t>
  </si>
  <si>
    <t>3 323 235</t>
  </si>
  <si>
    <t>45 117 120</t>
  </si>
  <si>
    <t>Государственное автономное учреждение культуры Новосибирской области «Новосибирская государственная областная научная библиотека»</t>
  </si>
  <si>
    <t>2 497 776</t>
  </si>
  <si>
    <t>179 1361 059</t>
  </si>
  <si>
    <t>Государственное бюджетное учреждение культуры Новосибирской области «Новосибирская областная молодежная библиотека»</t>
  </si>
  <si>
    <t>54 813 353</t>
  </si>
  <si>
    <t>Государственное бюджетное учреждение культуры Новосибирской области «Областная детская библиотека имени А.М. Горького»</t>
  </si>
  <si>
    <t>356 090</t>
  </si>
  <si>
    <t>457 280</t>
  </si>
  <si>
    <t>39 818 939</t>
  </si>
  <si>
    <t>Государственное бюджетное учреждение культуры Новосибирской области «Новосибирская специальная библиотека для незрячих и слабовидящих»</t>
  </si>
  <si>
    <t>64 817</t>
  </si>
  <si>
    <t>1 190 811</t>
  </si>
  <si>
    <t>31 496 550</t>
  </si>
  <si>
    <t>Государственное автономное учреждение культуры Новосибирской области «Новосибирский государственный художественный музей»</t>
  </si>
  <si>
    <t>106 951</t>
  </si>
  <si>
    <t>Государственное автономное учреждение культуры Новосибирской области «Новосибирский государственный краеведческий музей»</t>
  </si>
  <si>
    <t>122 576</t>
  </si>
  <si>
    <t>Государственное автономное учреждение культуры Новосибирской области «Исторический парк «Моя страна – моя история»</t>
  </si>
  <si>
    <t>70 660</t>
  </si>
  <si>
    <t>2 710 675</t>
  </si>
  <si>
    <t>41 084 000</t>
  </si>
  <si>
    <t>Государственное бюджетное учреждение культуры Новосибирской области «Областной центр русского фольклора и этнографии»</t>
  </si>
  <si>
    <t>32 078 900</t>
  </si>
  <si>
    <t>Государственное автономное учреждение Новосибирской области «Новосибирский областной Российско-Немецкий Дом»</t>
  </si>
  <si>
    <t>34 105</t>
  </si>
  <si>
    <t>Государственное бюджетное учреждение культуры Новосибирской области «Новосибирский областной татарский культурный центр»</t>
  </si>
  <si>
    <t>Государственное автономное учреждение культуры Новосибирской области «Дом культуры им. Октябрьской революции»</t>
  </si>
  <si>
    <t>34 380</t>
  </si>
  <si>
    <t>4 983 658</t>
  </si>
  <si>
    <t>28 129 433</t>
  </si>
  <si>
    <t>Государственное автономное учреждение культуры Новосибирской области «Дом национальных культур имени Г.Д. Заволокина»</t>
  </si>
  <si>
    <t>43 551</t>
  </si>
  <si>
    <t>1 920 170</t>
  </si>
  <si>
    <t>39 394 200</t>
  </si>
  <si>
    <t>Государственное автономное учреждение культуры Новосибирской области «Новосибирский государственный областной Дом народного творчества»</t>
  </si>
  <si>
    <t>1 313 211</t>
  </si>
  <si>
    <t>44 380 448</t>
  </si>
  <si>
    <t xml:space="preserve">Государственное автономное учреждение культуры Новосибирской области «Дирекция фестивальных, конкурсных и культурно-массовых программ»  </t>
  </si>
  <si>
    <t>Государственное бюджетное учреждение культуры Новосибирской области «Центр креативных индустрий»</t>
  </si>
  <si>
    <t>6 100</t>
  </si>
  <si>
    <t>518 500</t>
  </si>
  <si>
    <t>60 153 600</t>
  </si>
  <si>
    <t>Государственное бюджетное учреждение Новосибирской области «Редакция журнала «Сибирские огни»</t>
  </si>
  <si>
    <t>13 246 535</t>
  </si>
  <si>
    <t>Государственное казенное учреждение Новосибирской области «Центр финансового, аналитического и материально-технического обеспечения»</t>
  </si>
  <si>
    <t>77 892 241,69</t>
  </si>
  <si>
    <t>Государственное автономное образовательное учреждение высшего образования Новосибирской области «Новосибирский государственный театральный институт»</t>
  </si>
  <si>
    <t>Государственное автономное профессиональное образовательное учреждение Новосибирской области «Новосибирский музыкальный колледж имени А.Ф. Мурова»</t>
  </si>
  <si>
    <t>224 779 849</t>
  </si>
  <si>
    <t>Государственное автономное профессиональное образовательное учреждение Новосибирской области «Новосибирское государственное художественное училище (колледж)»</t>
  </si>
  <si>
    <t>Государственное автономное профессиональное образовательное учреждение Новосибирской области «Новосибирский областной колледж культуры и искусств»</t>
  </si>
  <si>
    <t>13 300 000</t>
  </si>
  <si>
    <t>312 557 526,62</t>
  </si>
  <si>
    <t xml:space="preserve">ГКУ НСО "Центр развития материально-технической базы образования" </t>
  </si>
  <si>
    <t>учреждения, обеспечивающие предоставление услуг в сфере образования</t>
  </si>
  <si>
    <t xml:space="preserve">ГКУ  НСО  "Новосибирский институт мониторинга и развития образования " </t>
  </si>
  <si>
    <t>ГБОУ НСО «Областной центр образования»</t>
  </si>
  <si>
    <t>общее / дополнительное</t>
  </si>
  <si>
    <t>Государственное бюджетное общеобразовательное учреждение Новосибирской области «Коррекционная школа-интернат»</t>
  </si>
  <si>
    <t>общее / дошкольное</t>
  </si>
  <si>
    <t>Государственное бюджетное общеобразовательное учреждение Новосибирской области «Сибирский авиационный кадетский корпус им. А.И. Покрышкина (школа-интернат)»</t>
  </si>
  <si>
    <t xml:space="preserve">общее/дополнительное </t>
  </si>
  <si>
    <t>Государственное бюджетное общеобразовательное  учреждение Новосибирской области «Казачий кадетский корпус имени Героя Российской Федерации Олега Куянова (школа-интернат)»</t>
  </si>
  <si>
    <t xml:space="preserve">общее / дополнительное </t>
  </si>
  <si>
    <t>ГБОУ Новосибирской области "Кадетская школа-интернат  "Сибирский  кадетский корпус "</t>
  </si>
  <si>
    <t>Государственное автономное образовательное учреждение Новосибирской области «Школа-интернат с углубленным изучением предметов спортивного профиля»</t>
  </si>
  <si>
    <t xml:space="preserve">общее/ дополнительное </t>
  </si>
  <si>
    <t>Государственное бюджетное образовательное учреждение Новосибирской области- Центр психолого-педагогической, медицинской и социальной помощи детям «Областной центр диагностики и консультирования»</t>
  </si>
  <si>
    <t>общее/дошкольное/дополнительное, психолого-педагогическая помощь</t>
  </si>
  <si>
    <t>ГАУ ДО НСО ОЦРТДиЮ</t>
  </si>
  <si>
    <t>дополнительное образование детей</t>
  </si>
  <si>
    <t>ГБУ ДО НСО "Автомотоцентр"</t>
  </si>
  <si>
    <t>ГАУ ДПО НСО "Новосибирский центр развития профессионального образования"</t>
  </si>
  <si>
    <t>ГАУ ДПО НСО "Новосибирский областной многофункциональный центр прикладных квалификаций"</t>
  </si>
  <si>
    <t>ГАУ ДПО НСО НИПКиПРО</t>
  </si>
  <si>
    <t>ГБУ НСО "АПМИ"</t>
  </si>
  <si>
    <t>Организация мероприятий в сфере молодежной политики,направленных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нравственых ценностей среди молодежи</t>
  </si>
  <si>
    <t>ГБПОУ НСО "Новосибирский профессионально-педагогический колледж"</t>
  </si>
  <si>
    <t>ГБПОУ НСО "Сибирский геофизический колледж"</t>
  </si>
  <si>
    <t>ГБПОУ НСО "Новосибирский технический колледж им. А.И. Покрышкина</t>
  </si>
  <si>
    <t>ГБПОУ НСО "Новосибирский автотранспортный колледж"</t>
  </si>
  <si>
    <t>ГБПОУ НСО "Новосибирский строительно-монтажный колледж"</t>
  </si>
  <si>
    <t>ГБПОУ НСО "Новосибирский промышленно-энергетический колледж"</t>
  </si>
  <si>
    <t>ГБПОУ НСО "Новосибирский колледж электроники и вычислительной техники"</t>
  </si>
  <si>
    <t>ГБПОУ НСО "Новосибирский химико-технологический колледж им. Д.И. Менделеева"</t>
  </si>
  <si>
    <t>ГБПОУ НСО "Новосибирский авиационный технический колледж имени Б.С. Галущака"</t>
  </si>
  <si>
    <t>ГБПОУ НСО "Новосибирский электромеханический колледж"</t>
  </si>
  <si>
    <t>ГБПОУ НСО "Новосибирский торгово-экономический колледж"</t>
  </si>
  <si>
    <t>ГБПОУ НСО "Новосибирский речной колледж"</t>
  </si>
  <si>
    <t>ГБПОУ НСО "Новосибирский технологический колледж питания"</t>
  </si>
  <si>
    <t>ГБПОУ НСО "Новосибирский  колледж промышленных технологий"</t>
  </si>
  <si>
    <t>ГАПОУ НСО "Новосибирский колледж автосервиса и дорожного хозяйства"</t>
  </si>
  <si>
    <t>ГАПОУ НСО "Новосибирский колледж пищевой промышленности и переработки"</t>
  </si>
  <si>
    <t>ГАПОУ НСО "Новосибирский колледж легкой промышленности и сервиса"</t>
  </si>
  <si>
    <t>ГАПОУ НСО "Новосибирский машиностроительный колледж"</t>
  </si>
  <si>
    <t>ГАПОУ НСО "Новосибирский колледж парикмахерского искусства"</t>
  </si>
  <si>
    <t>ГАПОУ НСО "Новосибирский колледж печати и информационных технологий"</t>
  </si>
  <si>
    <t>ГАПОУ НСО "Новосибирский колледж питания и сервиса"</t>
  </si>
  <si>
    <t>ГАПОУ НСО «Новосибирский педагогический колледж № 1 им.А.С. Макаренко»</t>
  </si>
  <si>
    <t>ГБПОУ НСО Новосибирский центр профессионального обучения № 1"</t>
  </si>
  <si>
    <t>ГБПОУ НСО "Новосибирский центр профессионального обучения № 2 им. Героя России Ю.М. Наумова"</t>
  </si>
  <si>
    <t>ГАПОУ НСО «Новосибирский центр профессионального обучения в сфере транспорта»</t>
  </si>
  <si>
    <t>ГБПОУ НСО "Новосибирский авиастроительный лицей"</t>
  </si>
  <si>
    <t xml:space="preserve">ГБПОУ НСО "Новосибирский колледж транспортных технологий им. Н.А. Лунина" </t>
  </si>
  <si>
    <t>ГАПОУ НСО "Новосибирский архитектурно-строительный колледж"</t>
  </si>
  <si>
    <t>ГАПОУ НСО "Новосибирский лицей питания"</t>
  </si>
  <si>
    <t>ГБПОУ НСО "Новосибирский колледж почтовой связи и сервиса"</t>
  </si>
  <si>
    <t>ГБПОУ НСО "Новосибирский политехнический колледж"</t>
  </si>
  <si>
    <t>МУП Доволенское АТП</t>
  </si>
  <si>
    <t>Доволенский район</t>
  </si>
  <si>
    <t>Грузоперевозки/ пассажиро-перевозки</t>
  </si>
  <si>
    <t>18,0/123,0</t>
  </si>
  <si>
    <t>тыс. тонн/тыс. чел</t>
  </si>
  <si>
    <t>4658,0/17540,0</t>
  </si>
  <si>
    <t>Доволенское МУП КХ</t>
  </si>
  <si>
    <t>Распределение воды для питьевых и промышленных нужд</t>
  </si>
  <si>
    <t>м. куб</t>
  </si>
  <si>
    <t>МУП Доволенское Теплосеть №1</t>
  </si>
  <si>
    <t>Производство пара и горячей воды (тепловой энергии) котельными</t>
  </si>
  <si>
    <t>Гиг Кал</t>
  </si>
  <si>
    <t>МУП ПХ Ильинское</t>
  </si>
  <si>
    <t>Производство пара и горячей воды (тепловой энергии), Распределение воды для питьевых и промышленных нужд</t>
  </si>
  <si>
    <t>вода-19050</t>
  </si>
  <si>
    <t>тепло-1170</t>
  </si>
  <si>
    <t>МУП ПХ Утянское</t>
  </si>
  <si>
    <t>вода-16150</t>
  </si>
  <si>
    <t>тепло- 1770</t>
  </si>
  <si>
    <t>Доволенская СОШ №1</t>
  </si>
  <si>
    <t>Основное общее и среднее (полное) общее образование</t>
  </si>
  <si>
    <t>количество детей</t>
  </si>
  <si>
    <t>Доволенская СОШ №2 им. С.И. Лазарева</t>
  </si>
  <si>
    <t>Комарьевская СОШ</t>
  </si>
  <si>
    <t>Баклушевская СОШ им. Е.М Дергай</t>
  </si>
  <si>
    <t>Согорнская СОШ</t>
  </si>
  <si>
    <t>Утянская СОШ</t>
  </si>
  <si>
    <t>Травнинская СОШ</t>
  </si>
  <si>
    <t>Суздальская СОШ</t>
  </si>
  <si>
    <t>Ильинская СОШ</t>
  </si>
  <si>
    <t>Волчанская СОШ</t>
  </si>
  <si>
    <t>Красногривенская СОШ</t>
  </si>
  <si>
    <t>Ярковская СОШ</t>
  </si>
  <si>
    <t>Индерская СОШ</t>
  </si>
  <si>
    <t>Доволенская ООШ</t>
  </si>
  <si>
    <t>Образование основное общее</t>
  </si>
  <si>
    <t>Даниловская ООШ</t>
  </si>
  <si>
    <t>Баганская ООШ</t>
  </si>
  <si>
    <t>Кротовская ООШ</t>
  </si>
  <si>
    <t>Шагальская ООШ</t>
  </si>
  <si>
    <t>МКДОУ Волчанский детский сад «Ручеек»</t>
  </si>
  <si>
    <t>МКДОУ Доволенский детский сад№2</t>
  </si>
  <si>
    <t>МКДОУ Доволенский детский сад№3</t>
  </si>
  <si>
    <t>МКДОУ Ильинский детский сад «Чебурашка»</t>
  </si>
  <si>
    <t>МКДОУ Комарьевский детский сад «Петушок»</t>
  </si>
  <si>
    <t>МКДОУ Красногривенский  детский сад «Колосок»</t>
  </si>
  <si>
    <t>МКДОУ Согорнский детский сад</t>
  </si>
  <si>
    <t>МКДОУ Суздальский детский сад  «Солнышко»</t>
  </si>
  <si>
    <t>МКДОУ Утянский детский сад  «Вишенка»</t>
  </si>
  <si>
    <t>МКУ «Управление образования Доволенского района Новосибирской области</t>
  </si>
  <si>
    <t>Образование дополнительное детей и взрослых</t>
  </si>
  <si>
    <t>количество проведенных совещаний, семинаров, консультаций</t>
  </si>
  <si>
    <t>МКОУ доп образования Дом детского творчества</t>
  </si>
  <si>
    <t>МКОУ доп образования Доволенская детская школа искусств</t>
  </si>
  <si>
    <t>МКУК Доволенская централизованная библиотечная система</t>
  </si>
  <si>
    <t>количество посещений, тыс. чел</t>
  </si>
  <si>
    <t>МКУК Доволенский историко- краеведческий музей»</t>
  </si>
  <si>
    <t>Деятельность музеев</t>
  </si>
  <si>
    <t>МКУК «Доволенское социально- культурное объединение»</t>
  </si>
  <si>
    <t>Деятельность учреждений клубного типа: клубов, дворцов и домов культуры, домов народного творчества</t>
  </si>
  <si>
    <t>МКОУ доп образования детско-юношеская спортивная школа</t>
  </si>
  <si>
    <t>Деятельность в области спорта</t>
  </si>
  <si>
    <t>МКУ Доволенского района «Плавательный бассейн «Аквамарин»</t>
  </si>
  <si>
    <t>Деятельность спортивных объектов</t>
  </si>
  <si>
    <t>количество посещений</t>
  </si>
  <si>
    <t>МКУ «Центр бухгалтерского учета Доволенского района»</t>
  </si>
  <si>
    <t>Ведение бухгалтерского учета организаций по соглашению</t>
  </si>
  <si>
    <t>количество организаций</t>
  </si>
  <si>
    <t>МКУ «Центр материально- технического и информационного обеспечения Доволенского района»</t>
  </si>
  <si>
    <t>Деятельность административно-хозяйственная комплексная по обеспечению работы организации</t>
  </si>
  <si>
    <t>количество машино- выездов</t>
  </si>
  <si>
    <t>количество убранных площадей, кв.м</t>
  </si>
  <si>
    <t>МКУ «Центр по ГО, ЧС ЕДДС</t>
  </si>
  <si>
    <t>количество обращений, шт</t>
  </si>
  <si>
    <t>ГАУ НСО Редакция газеты "Сельская правда"</t>
  </si>
  <si>
    <t>ГБУЗ НСО «Доволенская ЦРБ»</t>
  </si>
  <si>
    <t>АО «Доволенский лесхоз»</t>
  </si>
  <si>
    <t>тыс. м. куб</t>
  </si>
  <si>
    <t>ГБУ НСО "УВ Доволенского района НСО"</t>
  </si>
  <si>
    <t>МБУ ДО "Детско-юношеская спортивная школа"</t>
  </si>
  <si>
    <t>Муниципальное казенное учреждение культуры Доволенский сельский клуб</t>
  </si>
  <si>
    <t>Муниципальное казенное учреждение культуры Баклушевский сельский Дом культуры</t>
  </si>
  <si>
    <t>Муниципальное казенное учреждение культуры Волчанский сельский Дом культуры</t>
  </si>
  <si>
    <t>Муниципальное казенное учреждение культуры Ильинский сельский Дом культуры</t>
  </si>
  <si>
    <t>Муниципальное казенное учреждение культуры Индерский сельский Дом культуры</t>
  </si>
  <si>
    <t>Муниципальное казенное учреждение культуры Комарьевский сельский Дом культуры</t>
  </si>
  <si>
    <t>Муниципальное казенное учреждение культуры Красногривенский сельский Дом культуры</t>
  </si>
  <si>
    <t>Муниципальное казенное учреждение культуры Согорнский сельский Дом культуры</t>
  </si>
  <si>
    <t>Муниципальное казенное учреждение культуры Суздальский сельский Дом культуры</t>
  </si>
  <si>
    <t>Муниципальное казенное учреждение культуры Травнинский сельский Дом культуры</t>
  </si>
  <si>
    <t>Муниципальное казенное учреждение культуры Утянский сельский Дом культуры</t>
  </si>
  <si>
    <t>Муниципальное казенное учреждение культуры Шагальский сельский Дом культуры</t>
  </si>
  <si>
    <t>Муниципальное казенное учреждение культуры Ярковский сельский Дом культуры</t>
  </si>
  <si>
    <t>ГБПОУ НСО "Доволенский аграрный колледж"</t>
  </si>
  <si>
    <t>МУП ЖКХ "Алексеевское"</t>
  </si>
  <si>
    <t>Здвинский район</t>
  </si>
  <si>
    <t>холодное водоснабжение</t>
  </si>
  <si>
    <t>100 Алексеевский сельсовет</t>
  </si>
  <si>
    <t>МУП ЖКХ "Верх-Каргатское"</t>
  </si>
  <si>
    <t>101 Алексеевский сельсовет</t>
  </si>
  <si>
    <t>МУП ЖКХ "Верх-Урюмское"</t>
  </si>
  <si>
    <t>102 Алексеевский сельсовет</t>
  </si>
  <si>
    <t>МУП ЖКХ "Горносталевское"</t>
  </si>
  <si>
    <t>103 Алексеевский сельсовет</t>
  </si>
  <si>
    <t>МУП "Служба заказчика Здвинского ЖКХ"</t>
  </si>
  <si>
    <t>104 Алексеевский сельсовет</t>
  </si>
  <si>
    <t>МУП ЖКХ "Лянинское"</t>
  </si>
  <si>
    <t>105 Алексеевский сельсовет</t>
  </si>
  <si>
    <t>МУП ЖКХ "Нижнеурюмское"</t>
  </si>
  <si>
    <t>106 Алексеевский сельсовет</t>
  </si>
  <si>
    <t>МУП ЖКХ "Нижнечулымское"</t>
  </si>
  <si>
    <t>107 Алексеевский сельсовет</t>
  </si>
  <si>
    <t>МУП ЖКХ  "Новороссийское"</t>
  </si>
  <si>
    <t>108 Алексеевский сельсовет</t>
  </si>
  <si>
    <t>МУП ЖКХ "Петраковское"</t>
  </si>
  <si>
    <t>109 Алексеевский сельсовет</t>
  </si>
  <si>
    <t>МУП ЖКХ "Рощинское"</t>
  </si>
  <si>
    <t>110 Алексеевский сельсовет</t>
  </si>
  <si>
    <t>МУП ЖКХ "Сарыбалыкское"</t>
  </si>
  <si>
    <t>111 Алексеевский сельсовет</t>
  </si>
  <si>
    <t>МУП ЖКХ "Цветниковское"</t>
  </si>
  <si>
    <t>112 Алексеевский сельсовет</t>
  </si>
  <si>
    <t>МУП ЖКХ "Чулымское"</t>
  </si>
  <si>
    <t>113 Алексеевский сельсовет</t>
  </si>
  <si>
    <t>ГБУЗ НСО «Здвинская ЦРБ»</t>
  </si>
  <si>
    <t>АО «Здвинский лесхоз»</t>
  </si>
  <si>
    <t>ГБУ НСО "УВ Здвинского районаНСО"</t>
  </si>
  <si>
    <t xml:space="preserve">Здвинский район </t>
  </si>
  <si>
    <t>Муниципальное казенное учреждение культуры «Алексеевский сельский дом культуры»</t>
  </si>
  <si>
    <t>6 000</t>
  </si>
  <si>
    <t>5 945 800</t>
  </si>
  <si>
    <t>Муниципальное казенное учреждение культуры « Берёзовский сельский дом культуры»</t>
  </si>
  <si>
    <t>3 563 100</t>
  </si>
  <si>
    <t>Муниципальное казенное учреждение культуры «Верх - Каргатский сельский дом культуры»</t>
  </si>
  <si>
    <t>16 000</t>
  </si>
  <si>
    <t>4 365 733</t>
  </si>
  <si>
    <t>4 855</t>
  </si>
  <si>
    <t>4 473 800</t>
  </si>
  <si>
    <t>14 667 990</t>
  </si>
  <si>
    <t>6 350 650</t>
  </si>
  <si>
    <t>3 000</t>
  </si>
  <si>
    <t>3 434 400</t>
  </si>
  <si>
    <t>10 000</t>
  </si>
  <si>
    <t>5 075 000</t>
  </si>
  <si>
    <t>5 458 306</t>
  </si>
  <si>
    <t>5 870 585</t>
  </si>
  <si>
    <t>17 677</t>
  </si>
  <si>
    <t>7 821 390</t>
  </si>
  <si>
    <t>Муниципальное казенное учреждение культуры «Старогорносталевский сельский дом культуры»</t>
  </si>
  <si>
    <t>10 112</t>
  </si>
  <si>
    <t>4 398 900</t>
  </si>
  <si>
    <t>Муниципальное казенное учреждение культуры «Цветниковский сельский дом культуры»</t>
  </si>
  <si>
    <t>13 300</t>
  </si>
  <si>
    <t>5 264 800</t>
  </si>
  <si>
    <t>Муниципальное казенное учреждение культуры «Чулымский сельский дом культуры»</t>
  </si>
  <si>
    <t>23 000</t>
  </si>
  <si>
    <t>4 966 669</t>
  </si>
  <si>
    <t>Муниципальное казенное учреждение культуры «Здвинская централизованная библиотечная система»</t>
  </si>
  <si>
    <t>8 100</t>
  </si>
  <si>
    <t>22 504 869</t>
  </si>
  <si>
    <t>Муниципальное казенное учреждение культуры «Здвинский районный музей боевой и трудовой славы»</t>
  </si>
  <si>
    <t>1 762 755</t>
  </si>
  <si>
    <t>Муниципальное казенное образовательное учреждение дополнительного образования Здвинская детская школа искусств</t>
  </si>
  <si>
    <t>10 267 980</t>
  </si>
  <si>
    <t>МКОУ Алексеевская СОШ</t>
  </si>
  <si>
    <t>МКОУ Верх-Каргатская СОШ</t>
  </si>
  <si>
    <t>МКОУ Верхурюмская СОШ</t>
  </si>
  <si>
    <t>МКОУ Здвинская СОШ №1</t>
  </si>
  <si>
    <t>МКОУ Здвинская СОШ №2</t>
  </si>
  <si>
    <t>МКОУ Лянинская СОШ</t>
  </si>
  <si>
    <t>МКОУ Маландинская ООШ</t>
  </si>
  <si>
    <t>МКОУ Михайловская ООШ</t>
  </si>
  <si>
    <t>МКОУ Нижне-Чулымская сош</t>
  </si>
  <si>
    <t>МКОУ Новороссийская сош</t>
  </si>
  <si>
    <t>МКОУ Петраковская сош</t>
  </si>
  <si>
    <t>МКОУ Сарыбалыкская сош</t>
  </si>
  <si>
    <t>МКОУ Старогорносталевская сош</t>
  </si>
  <si>
    <t>МКОУ Цветниковская сош</t>
  </si>
  <si>
    <t>МКОУ Чулымская сош</t>
  </si>
  <si>
    <t>МКДОУ Верх-Каргатский детский сад "Колокольчик"</t>
  </si>
  <si>
    <t>МКДОУ Верх-Урюмский детский сад "Одуванчик"</t>
  </si>
  <si>
    <t>МКДОУ Здвинский детский сад "Светлячок"</t>
  </si>
  <si>
    <t>МКДОУ Здвинский детский сад "Солнышко"</t>
  </si>
  <si>
    <t>МКДОУ Лянинский детский сад "Зоренька"</t>
  </si>
  <si>
    <t>МКДОУ Нижн-Чулымский детский сад "Ромашка"</t>
  </si>
  <si>
    <t>МКДОУ Сарыбалыкский детский сад "Ручеёк"</t>
  </si>
  <si>
    <t>МКДОУ Цветниковский детский сад "Берёзка"</t>
  </si>
  <si>
    <t>МКДОУ Чулымский детский сад "Тополек"</t>
  </si>
  <si>
    <t>МКОУ ДО ДЮСШ</t>
  </si>
  <si>
    <t>МКОУ ДО ДДТ</t>
  </si>
  <si>
    <t>МКОУ ДОД ДШИ</t>
  </si>
  <si>
    <t>ГБПОУ НСО "Здвинский межрайонный аграрный лицей"</t>
  </si>
  <si>
    <t>МУП "Теплосеть"</t>
  </si>
  <si>
    <t>Горячее водоснабжение</t>
  </si>
  <si>
    <t>мᶟ</t>
  </si>
  <si>
    <t>Транспортировка тепловой энергии</t>
  </si>
  <si>
    <t xml:space="preserve"> Гкал</t>
  </si>
  <si>
    <t>МУП «Городской информационно-технический центр»</t>
  </si>
  <si>
    <t>Начисление и прием платежей за ЖКУ</t>
  </si>
  <si>
    <t>МУП «Центр пассажирских автотранспортных перевозок» (находится в стадии банкротства)</t>
  </si>
  <si>
    <t xml:space="preserve"> человек</t>
  </si>
  <si>
    <t>ООО «Архитектура»</t>
  </si>
  <si>
    <t>Кадастровая деятельность</t>
  </si>
  <si>
    <t>усл. ед.</t>
  </si>
  <si>
    <t>ООО "Водоканал"</t>
  </si>
  <si>
    <t>Вода питьевая</t>
  </si>
  <si>
    <t>Транспортировка сточных вод</t>
  </si>
  <si>
    <t>ООО «Пассажирское автотранспорт-ное предприятие города Искитима»</t>
  </si>
  <si>
    <t>МКП «Комбинат социально-бытовых услуг»</t>
  </si>
  <si>
    <t>Услуги бань и душевых</t>
  </si>
  <si>
    <t xml:space="preserve"> помывки</t>
  </si>
  <si>
    <t>ГБУЗ НСО «ИЦГБ»</t>
  </si>
  <si>
    <t>г. Искитим</t>
  </si>
  <si>
    <t>Искитимский район</t>
  </si>
  <si>
    <t>ГБУ НСО "УВ Искитимского района НСО"</t>
  </si>
  <si>
    <t xml:space="preserve">МБУ Центр развития физической культуры и спорта" </t>
  </si>
  <si>
    <t>Муниципальное казенное учреждение «Отдел культуры»</t>
  </si>
  <si>
    <t>23 878 656</t>
  </si>
  <si>
    <t>Муниципальное бюджетное учреждение Дом культуры «Молодость» города Искитима Новосибирской области</t>
  </si>
  <si>
    <t>12 132 001</t>
  </si>
  <si>
    <t>Муниципальное бюджетное учреждение Дом культуры «Октябрь» города Искитима Новосибирской области</t>
  </si>
  <si>
    <t>Муниципальное бюджетное учреждение Парк культуры и отдыха им. И.В Коротеева города Искитима Новосибирской области</t>
  </si>
  <si>
    <t>3 916 659</t>
  </si>
  <si>
    <t>12 098 654</t>
  </si>
  <si>
    <t>Муниципальное бюджетное учреждение культуры «Искитимский городской историко-художественный музей» города Искитима Новосибирской области</t>
  </si>
  <si>
    <t>8 802 679</t>
  </si>
  <si>
    <t>Муниципальное бюджетное учреждение культуры «Централизованная библиотечная система» города Искитима Новосибирской области</t>
  </si>
  <si>
    <t>11 731 190</t>
  </si>
  <si>
    <t>Муниципальное бюджетное образовательное учреждение дополнительного образования «Детская музыкальная школа» города Искитима Новосибирской области</t>
  </si>
  <si>
    <t>18 353 344</t>
  </si>
  <si>
    <t>Муниципальное бюджетное образовательное учреждение дополнительного образования «Детская школа искусств» города Искитима Новосибирской области</t>
  </si>
  <si>
    <t>МБДОУ № 3 "Дюймовочка"</t>
  </si>
  <si>
    <t>МБДОУ детский сад № 4 "Теремок"</t>
  </si>
  <si>
    <t>МБДОУ д/с № 5 "Золотой ключик"</t>
  </si>
  <si>
    <t>МБДОУ № 9 "Незабудка"</t>
  </si>
  <si>
    <t>МБДОУ № 10 "Ручеёк"</t>
  </si>
  <si>
    <t>МБДОУ № 12 "Березка"</t>
  </si>
  <si>
    <t>МБДОУ д/с № 16 "Солнышко"</t>
  </si>
  <si>
    <t>МБДОУ № 17 "Огонек"</t>
  </si>
  <si>
    <t>МБДОУ № 19 "Золотая рыбка"</t>
  </si>
  <si>
    <t>МБДОУ № 20 "Орленок"</t>
  </si>
  <si>
    <t>МБДОУ № 21 "Колокольчик"</t>
  </si>
  <si>
    <t>МБДОУ детский сад № 22 "Родничок"</t>
  </si>
  <si>
    <t>МБДОУ № 23 "Дельфинчик"</t>
  </si>
  <si>
    <t>МБДОУ № 24 "Журавушка"</t>
  </si>
  <si>
    <t>МБДОУ № 25 "Медвежонок"</t>
  </si>
  <si>
    <t>МБДОУ № 26 "Сказка"</t>
  </si>
  <si>
    <t>МБДОУ № 27 "Росинка"</t>
  </si>
  <si>
    <t>МБДОУ "Сибирячок"</t>
  </si>
  <si>
    <t>МБОУ-СОШ № 1</t>
  </si>
  <si>
    <t>МБОУ-СОШ № 2 г. Искитима</t>
  </si>
  <si>
    <t xml:space="preserve">МБОУ-СОШ № 3 г. Искитима </t>
  </si>
  <si>
    <t>МБОУ СОШ № 4 г. Искитима</t>
  </si>
  <si>
    <t>МБОУ СОШ № 5 г. Искитима</t>
  </si>
  <si>
    <t>МБОУ-ООШ № 6 г. Искитима</t>
  </si>
  <si>
    <t>МКОУ КШ № 7</t>
  </si>
  <si>
    <t>МБОУ-СОШ № 8 г. Искитима</t>
  </si>
  <si>
    <t>МАОУ СОШ № 9 г. Искитима</t>
  </si>
  <si>
    <t>человеко/час</t>
  </si>
  <si>
    <t>МБОУ-ООШ № 10</t>
  </si>
  <si>
    <t>МБОУ-СОШ № 11 г. Искитима</t>
  </si>
  <si>
    <t>МАОУ КШИ № 12</t>
  </si>
  <si>
    <t>МБОУ-СОШ № 14 г. Искитима</t>
  </si>
  <si>
    <t>МАОУ ДО ДЮСШ</t>
  </si>
  <si>
    <t>МБОУ ДО ЦДО</t>
  </si>
  <si>
    <t>МУП ИР "Западное"</t>
  </si>
  <si>
    <t>Рынок ЖКУ</t>
  </si>
  <si>
    <t>МУП ИР "Восточное"</t>
  </si>
  <si>
    <t>МУП ИР "Южное"</t>
  </si>
  <si>
    <t>МУП ИР "Северное"</t>
  </si>
  <si>
    <t>МУП ИР "Центральное"</t>
  </si>
  <si>
    <t>МУП "УК Евсинского с/с"</t>
  </si>
  <si>
    <t>м2</t>
  </si>
  <si>
    <t>МУП "РКЦ р.п. Линево"</t>
  </si>
  <si>
    <t>МУП "ЦМУ"</t>
  </si>
  <si>
    <t>МКУ "ФорУс"</t>
  </si>
  <si>
    <t>МКП ИР "ПАТП"</t>
  </si>
  <si>
    <t>рынок оказания услуг по перевозке пассажиров автомобильным транспортом
по маршрутам регулярных перевозок</t>
  </si>
  <si>
    <t>ГБУЗ НСО «Линевская РБ»</t>
  </si>
  <si>
    <t>ГАУ ССО НСО "Завьяловский психоневрологический интернат"</t>
  </si>
  <si>
    <t>246/1796772</t>
  </si>
  <si>
    <t>МАУ СК "Молодость"</t>
  </si>
  <si>
    <t>МКУС "им.Сивири Г.П."</t>
  </si>
  <si>
    <t>Муниципальное казенное учреждение культуры «Бурмистровский центр досуга»</t>
  </si>
  <si>
    <t>1 291 000</t>
  </si>
  <si>
    <t xml:space="preserve">   Муниципальное казенное учреждение культуры  «Быстровский центр досуга»</t>
  </si>
  <si>
    <t>Муниципальное казенное учреждение культуры «Центр досуга «Селяночка» с. Верх-Коен»</t>
  </si>
  <si>
    <t>Муниципальное казенное учреждение культуры «Гусельниковский центр досуга»</t>
  </si>
  <si>
    <t>Муниципальное казенное учреждение «Евсинский дом культуры»</t>
  </si>
  <si>
    <t>Муниципальное казенное учреждение культуры «Промышленный центр досуга»</t>
  </si>
  <si>
    <t>Муниципальное казенное учреждение культуры «Линевский Дом культуры»</t>
  </si>
  <si>
    <t>Муниципальное казенное учреждение культуры «Листвянский центр досуга»</t>
  </si>
  <si>
    <t>Муниципальное казенное учреждение культуры «Морозовский центр досуга»</t>
  </si>
  <si>
    <t>2 015 794</t>
  </si>
  <si>
    <t>Муниципальное бюджетное учреждение культуры «Центр культуры и досуга «Мичуринец»</t>
  </si>
  <si>
    <t>3 708 488</t>
  </si>
  <si>
    <t>Муниципальное казенное учреждение культуры «Гилевский центр досуга»</t>
  </si>
  <si>
    <t>Муниципальное казенное учреждение культуры «Преображенский центр досуга»</t>
  </si>
  <si>
    <t>Муниципальное казенное учреждение культуры «Центр досуга п. Степной»</t>
  </si>
  <si>
    <t>Муниципальное казенное учреждение культуры «Тальменский досуговый центр «Берегиня»</t>
  </si>
  <si>
    <t>Муниципальное автономное учреждение культуры «Лебедевский центр досуга»</t>
  </si>
  <si>
    <t>Муниципальное казенное учреждение культуры «Улыбинский центр досуга»</t>
  </si>
  <si>
    <t>Муниципальное бюджетное учреждение культуры «Усть-Чемский досуговый центр»</t>
  </si>
  <si>
    <t>Муниципальное казенное учреждение культуры «Шибковский центр досуга»</t>
  </si>
  <si>
    <t>Муниципальное бюджетное учреждение культуры «Чернореченское досуговое объединение»</t>
  </si>
  <si>
    <t>Муниципальное казенное учреждение культуры «Легостаевский центр досуга»</t>
  </si>
  <si>
    <t>Муниципальное бюджетное учреждение культуры «Центр развития культуры Искитимского района»</t>
  </si>
  <si>
    <t>Муниципальное казенное учреждение культуры «Искитимская центральная библиотечная система»</t>
  </si>
  <si>
    <t>209 523</t>
  </si>
  <si>
    <t>55 434 100</t>
  </si>
  <si>
    <t>Муниципальное казенное учреждение дополнительного образования «Евсинская детская музыкальная школа»</t>
  </si>
  <si>
    <t>15 162 994</t>
  </si>
  <si>
    <t>Муниципальное казенное учреждение дополнительного образования «Линевская детская художественная школа»</t>
  </si>
  <si>
    <t>14 206 587</t>
  </si>
  <si>
    <t>Муниципальное казенное учреждение дополнительного образования «Линевская детская школа искусств»</t>
  </si>
  <si>
    <t>43 192 519</t>
  </si>
  <si>
    <t>Муниципальное казенное учреждение дополнительного образования «Лебедевская  детская школа искусств»</t>
  </si>
  <si>
    <t>4 650 000</t>
  </si>
  <si>
    <t>Муниципальное казенное учреждение дополнительного образования «Тальменская детская школа искусств»</t>
  </si>
  <si>
    <t>Муниципальное казенное дошкольное образовательное учреждение Искитимского района Новосибирской области детский сад "Лесная сказка" д. Бурмистрово</t>
  </si>
  <si>
    <t>Муниципальное казенное дошкольное образовательное учреждение Искитимского района Новосибирской области детский сад комбинированного вида "Журавлик" ст. Евсино</t>
  </si>
  <si>
    <t>Муниципальное казенное дошкольное образовательное учреждение детский сад "Светлячок" ст. Евсино Искитимского района Новосибирской области</t>
  </si>
  <si>
    <t>Муниципальное казенное дошкольное образовательное учреждение Искитимского района Новосибирской области детский сад "Колокольчик" р.п. Линево</t>
  </si>
  <si>
    <t>Муниципальное казенное дошкольное образовательное учреждение Искитимского района Новосибирской области детский сад "Огонек" р.п. Линево</t>
  </si>
  <si>
    <t>Муниципальное казенное дошкольное образовательное учреждение Искитимского района Новосибирской области детский сад комбинированного вида "Родничок" р.п. Линево</t>
  </si>
  <si>
    <t>Муниципальное казенное дошкольное образовательное учреждение Искитимского района Новосибирской области детский сад комбинированного вида "Красная шапочка" р.п. Линево</t>
  </si>
  <si>
    <t>Муниципальное бюджетное дошкольное образовательное учреждение Искитимского района Новосибирской области детский сад "Жаворонок" р.п. Линево</t>
  </si>
  <si>
    <t>Муниципальное казенное дошкольное образовательное учреждение Искитимского района Новосибирской области детский сад "Сибирячок" п.Листвянский</t>
  </si>
  <si>
    <t>Муниципальное казенное дошкольное образовательное учреждение Искитимского района Новосибирской области детский сад "Теремок" п. Агролес</t>
  </si>
  <si>
    <t>Муниципальное казенное дошкольное образовательное учреждение Искитимского района Новосибирской области детский сад "Черемушки" с. Преображенка</t>
  </si>
  <si>
    <t>Муниципальное казенное дошкольное образовательное учреждение Искитимского района Новосибирской области детский сад "Теремок" п. Керамкомбинат</t>
  </si>
  <si>
    <t>Муниципальное казённое дошкольное образовательное учреждение Искитимского района Новосибирской области детский сад "Родничок" с. Лебедёвка</t>
  </si>
  <si>
    <t>Муниципальное казенное дошкольное образовательное учреждение Искитимского района Новосибирской области детский сад "Березка" с. Тальменка</t>
  </si>
  <si>
    <t>Муниципальное казенное дошкольное образовательное учреждение Искитимского района Новосибирской области детский сад "Золотой петушок" с. Улыбино</t>
  </si>
  <si>
    <t>Муниципальное казенное дошкольное образовательное учреждение Искитимского района Новосибирской области детский сад п. Чернореченский</t>
  </si>
  <si>
    <t>Муниципальное бюджетное учреждение дополнительного образования "Евсинская детская музыкальная школа" Искитимского района Новосибирской области</t>
  </si>
  <si>
    <t>Муниципальное бюджетное учреждение дополнительного образования "Центр детского научно-технического творчества "Спутник" Искитимского района Новосибирской области</t>
  </si>
  <si>
    <t>Муниципальное бюджетное учреждение дополнительного образования "Детско-юношеская спортивная школа" Искитимского района Новосибирской области</t>
  </si>
  <si>
    <t>Муниципальное бюджетное учреждение дополнительного образования "Линевская детская художественная школа" Искитимского района Новосибирской области</t>
  </si>
  <si>
    <t>Муниципальное бюджетное учреждение дополнительного образования "Линевская детская школа искусств" Искитимского района Новосибирской области</t>
  </si>
  <si>
    <t>Муниципальное бюджетное учреждение дополнительного образования "Лебедёвская детская школа искусств" Искитимского района Новосибирской области</t>
  </si>
  <si>
    <t>Муниципальное бюджетное учреждение дополнительного образования "Тальменская детская школа искусств" Искитимского района Новосибирской области</t>
  </si>
  <si>
    <t>Муниципальное бюджетное учреждение дополнительного образования "Искитимская районная станция юных туристов" Искитимского района Новосибирской области</t>
  </si>
  <si>
    <t>Муниципальное казенное учреждение дополнительного образования "Учебно-методический центр" Искитимского района Новосибирской области</t>
  </si>
  <si>
    <t>Муниципальное бюджетное учреждение дополнительного образования Детский оздоровительно-образовательный центр "Радужный" Искитимского района Новосибирской области</t>
  </si>
  <si>
    <t>Муниципальное бюджетное учреждение дополнительного образования "Центр дополнительного образования детей"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</si>
  <si>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д.Бурмистрово им.В.С. Чумака"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</si>
  <si>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с.Завьялово"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</si>
  <si>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п.Советский"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</si>
  <si>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Верх-Коён"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</si>
  <si>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д.Михайловка"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</si>
  <si>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д.Китерня" Искитимского района Новосибирской области</t>
  </si>
  <si>
    <t>Муниципальное казенное общеобразовательное учреждение "Средняя общеобразовательная школа с. Новолокти"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</si>
  <si>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с.Гусельниково"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</si>
  <si>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с.Белово"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</si>
  <si>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ст.Евсино"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</si>
  <si>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д. Ургун" Искитимского района Новосибирской области</t>
  </si>
  <si>
    <t>Муниципальное казенное общеобразовательное учреждение "Средняя общеобразовательная школа с. Легостаево"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</si>
  <si>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№ 1 р.п. Линево имени Ф.И.Кулиша"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</si>
  <si>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№3 р.п. Линево"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</si>
  <si>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№4 р.п. Линево" Искитимского района Новосибирской области</t>
  </si>
  <si>
    <t>Муниципальное бюджетное общеобразовательное учреждение "Гимназия №1 Искитимского района" р.п. Линево Новосибирской области</t>
  </si>
  <si>
    <t>Муниципальное казенное общеобразовательное учреждение "Линевская школа - интернат для обучающихся с ограниченными возможностями здоровья"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</si>
  <si>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Листвянский"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</si>
  <si>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Агролес"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</si>
  <si>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с.Морозово" Искитимского района Новосибирской области</t>
  </si>
  <si>
    <t>Муниципальное казенное общеобразовательное учреждение "Средняя общеобразовательная школа с. Преображенка"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</si>
  <si>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д.Горевка"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</si>
  <si>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Керамкомбинат"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</si>
  <si>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Лебедёвка"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</si>
  <si>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Сосновка"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</si>
  <si>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Маяк"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</si>
  <si>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Степной им. Никифорова В.С."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</si>
  <si>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Тальменка"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</si>
  <si>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с. Елбаши"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</si>
  <si>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п. Барабка"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</si>
  <si>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д. Калиновка"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</si>
  <si>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Улыбино"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</si>
  <si>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п.Первомайский" Искитимского района Новосибирской области</t>
  </si>
  <si>
    <t>Муниципальное казенное общеобразовательное учреждение "Средняя общеобразовательная школа с. Усть-Чем"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</si>
  <si>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с. Мосты"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</si>
  <si>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п. Чернореченский"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</si>
  <si>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п.Рощинский" Искитимского района Новосибирской области</t>
  </si>
  <si>
    <t>Муниципальное казенное общеобразовательное учреждение "Основная общеобразовательная школа п. Рябчинка" Искитимского района Новосибирской области</t>
  </si>
  <si>
    <t>Муниципальное бюджетное общеобразовательное учреждение "Основная общеобразовательная школа п. Александровский"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</si>
  <si>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 Старый Искитим"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</si>
  <si>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д.Шибково" Искитимского района Новосибирской области</t>
  </si>
  <si>
    <t>Муниципальное бюджетное общеобразовательное учреждение "Средняя общеобразовательная школа с.Быстровка" Искитимского района Новосибирской области</t>
  </si>
  <si>
    <t>ГБПОУ НСО "Линевский центр профессионального обучения"</t>
  </si>
  <si>
    <t>ГБПОУ НСО "Искитимский центр профессионального обучения"</t>
  </si>
  <si>
    <t>МУП "Коммунальщик"</t>
  </si>
  <si>
    <t>Карасукский район</t>
  </si>
  <si>
    <t>горячее водоснабжение</t>
  </si>
  <si>
    <t>МУП "Коммунальное хозяйство" Карасукского района</t>
  </si>
  <si>
    <t>Производство и сбыт тепловой энергии котельным</t>
  </si>
  <si>
    <t>МБУ "Водхоз" Карасукского района</t>
  </si>
  <si>
    <t>111 707 02,52</t>
  </si>
  <si>
    <t>Муниципальное бюджетное учреждение культуры  Карасукского района Новосибирской области</t>
  </si>
  <si>
    <t>1 972 181</t>
  </si>
  <si>
    <t>70 356 025</t>
  </si>
  <si>
    <t>МБУ "Карасукский краеведческий музей" Новосибирской области</t>
  </si>
  <si>
    <t>9 475 291</t>
  </si>
  <si>
    <t>МБУ "Централизованная библиотечная система Карасукского района Новосибирской области"</t>
  </si>
  <si>
    <t>2 035 84</t>
  </si>
  <si>
    <t>МБУ ДО "Детская школа искусств имени В.И. Устинова" Карасукского района Новосибирской области</t>
  </si>
  <si>
    <t>МБУ "Комплексный центр социального обслуживания населения Карасукского района Новосибирской области"</t>
  </si>
  <si>
    <t xml:space="preserve">социальное обслуживание </t>
  </si>
  <si>
    <t>колличество услуг</t>
  </si>
  <si>
    <t>МКУ "Служба заказчика" Карасукского района Новосибирской области</t>
  </si>
  <si>
    <t xml:space="preserve">строительный контроль
</t>
  </si>
  <si>
    <t>МКУ "Управление гражданской обороны и черезвычайных ситуаций Карасукского района Новосибирской области"</t>
  </si>
  <si>
    <t>работы и услуги не оказываются</t>
  </si>
  <si>
    <t>МАУ физической культуры и спорта Карасукского района Новосибирской области</t>
  </si>
  <si>
    <t>деятельность спортивных объектов</t>
  </si>
  <si>
    <t>МБУ "Управление муниципальным имуществом"</t>
  </si>
  <si>
    <t>благоустройство  территории</t>
  </si>
  <si>
    <t>км.кв.</t>
  </si>
  <si>
    <t>ремонт автомобильных дорог</t>
  </si>
  <si>
    <t xml:space="preserve">МКУ «Районное управление автомобильных дорог Карасукского района Новосибирской области» </t>
  </si>
  <si>
    <t>Деятельность по эксплуатации автомобильных дорог и автомагистралей</t>
  </si>
  <si>
    <t>Деятельность ветеринарная для домашних животных</t>
  </si>
  <si>
    <t>Деятельность с отходами</t>
  </si>
  <si>
    <t>МБОУ  гимназия №1</t>
  </si>
  <si>
    <t>МБОУ ТЛ № 176</t>
  </si>
  <si>
    <t>МБОУ ООШ № 4</t>
  </si>
  <si>
    <t>МБОУ Александровская СОШ</t>
  </si>
  <si>
    <t>МБОУ Беленская СОШ</t>
  </si>
  <si>
    <t>МБОУ Благодатская СОШ</t>
  </si>
  <si>
    <t>МБОУ Ирбизинская СОШ</t>
  </si>
  <si>
    <t>МБОУ Калиновская СОШ</t>
  </si>
  <si>
    <t>МБОУ Кукаринская СОШ</t>
  </si>
  <si>
    <t>МБОУ Михайловская СОШ</t>
  </si>
  <si>
    <t>МБОУ Морозовская СОШ</t>
  </si>
  <si>
    <t>МБОУ Октябрьская СОШ</t>
  </si>
  <si>
    <t>МБОУ Поповская СОШ</t>
  </si>
  <si>
    <t>МБОУ Студеновская СОШ</t>
  </si>
  <si>
    <t>МОУ Троицкая СОШ</t>
  </si>
  <si>
    <t>МБОУ Хорошенская СОШ</t>
  </si>
  <si>
    <t>МБОУ Чернокурьинская СОШ</t>
  </si>
  <si>
    <t>МБОУ Шилово-Курьинская СОШ</t>
  </si>
  <si>
    <t>МБОУ Сорочинская ООШ</t>
  </si>
  <si>
    <t>МБОУ Нижнебаяновская ООШ</t>
  </si>
  <si>
    <t>МБОУ Карасартовская ООШ</t>
  </si>
  <si>
    <t>МБОУ Новоивановская ООШ</t>
  </si>
  <si>
    <t>МБОУ Павловская ООШ</t>
  </si>
  <si>
    <t>МБОУ Рассказовская ООШ</t>
  </si>
  <si>
    <t>МБОУ Рождественская ООШ</t>
  </si>
  <si>
    <t>МБОУ Ягодная ООШ</t>
  </si>
  <si>
    <t>МБДОУ № 1 "Родничок"</t>
  </si>
  <si>
    <t>МБДОУ № 3"Солнышко"</t>
  </si>
  <si>
    <t>МБДОУ № 5 "Улыбка"</t>
  </si>
  <si>
    <t>МБДОУ № 6 "Василек"</t>
  </si>
  <si>
    <t>МБДОУ № 7 "Снежинка"</t>
  </si>
  <si>
    <t>МБДОУ № 8 "Сказка"</t>
  </si>
  <si>
    <t>МБДОУ № 9 "Радуга"</t>
  </si>
  <si>
    <t>МБДОУ № 10 "Золотой улей"</t>
  </si>
  <si>
    <t>МБДОУ Благодатское</t>
  </si>
  <si>
    <t xml:space="preserve">МБДОУ Ирбизинское </t>
  </si>
  <si>
    <t>МБДОУ Калиновское</t>
  </si>
  <si>
    <t>МБДОУ Михайловское</t>
  </si>
  <si>
    <t>МБДОУ Октябрьское</t>
  </si>
  <si>
    <t>МБДОУ Студеновское</t>
  </si>
  <si>
    <t>МБДОУ Троицкое</t>
  </si>
  <si>
    <t>МБДОУ Хорошинское</t>
  </si>
  <si>
    <t>МБДОУ Чернокурьинское</t>
  </si>
  <si>
    <t>МБДОУ Шилово-Курьинское</t>
  </si>
  <si>
    <t>МБУ ДО  ДДТ</t>
  </si>
  <si>
    <t>МБУ ДО  ДЮЦ</t>
  </si>
  <si>
    <t>МБУ ДО ДЮСШ</t>
  </si>
  <si>
    <t>МАУ  ДОЛ  "Лесная Поляна"</t>
  </si>
  <si>
    <t>отдых и оздоровление детей</t>
  </si>
  <si>
    <t>МКУ "Управление образования"</t>
  </si>
  <si>
    <t>учрежд</t>
  </si>
  <si>
    <t>МУП "КомАВТО"</t>
  </si>
  <si>
    <t>Перевозка пассажиров</t>
  </si>
  <si>
    <t>тыс. пассажиров</t>
  </si>
  <si>
    <t xml:space="preserve">МАУ  «Комбинат питания» </t>
  </si>
  <si>
    <t>Деятельность предприятий общественного питания по прочим видам деятельности</t>
  </si>
  <si>
    <t>МКУ "Управление капитального строительства" города Карасука</t>
  </si>
  <si>
    <t>ГАУ НСО Редакция газеты "Наша жизнь"</t>
  </si>
  <si>
    <t>ГБУЗ НСО «Карасукская ЦРБ»</t>
  </si>
  <si>
    <t>ГБУ НСО "УВ Карасукского района НСО"</t>
  </si>
  <si>
    <t>МАУ ФК и С Карасукского района Новосибирской области</t>
  </si>
  <si>
    <t>Муниципальное бюджетное учреждение дополнительного образования " Детская школа искусств  имени В.И.Устинова" Карасукского района Новосибирской области</t>
  </si>
  <si>
    <t>ГАПОУ НСО «Карасукский педагогический колледж»</t>
  </si>
  <si>
    <t>ГАПОУ НСО "Карасукский политехнический лицей"</t>
  </si>
  <si>
    <t>МКОУ Суминская СОШ</t>
  </si>
  <si>
    <t>Каргатский район</t>
  </si>
  <si>
    <t>МКОУ Ф-Каргатская СОШ</t>
  </si>
  <si>
    <t>МКОУ Маршанская СОШ</t>
  </si>
  <si>
    <t>МКОУ Иванкинская ООШ</t>
  </si>
  <si>
    <t>МКОУ Набережная СОШ</t>
  </si>
  <si>
    <t>МКОУ Безлюднинская ООШ</t>
  </si>
  <si>
    <t>МКОУ Озерская СОШ</t>
  </si>
  <si>
    <t>МКОУ Алабугинская ООШ</t>
  </si>
  <si>
    <t>МКОУ Петровская ООШ</t>
  </si>
  <si>
    <t>МКОУ Мусинская СОШ</t>
  </si>
  <si>
    <t>МКОУ Кольцовская СОШ</t>
  </si>
  <si>
    <t>МКОУ Карганская СОШ</t>
  </si>
  <si>
    <t>МКОУ Филинская СОШ</t>
  </si>
  <si>
    <t>МКОУ В-Каргатская СОШ</t>
  </si>
  <si>
    <t>МКОУ Первотроицкая СОШ</t>
  </si>
  <si>
    <t>МКОУ КСШ№1</t>
  </si>
  <si>
    <t>МКОУ КСШ№2</t>
  </si>
  <si>
    <t>МКОУ КСШ№3</t>
  </si>
  <si>
    <t>МКУ ДОД Дом творчества</t>
  </si>
  <si>
    <t xml:space="preserve">МКУ ДОД ДЮСШ Атлант </t>
  </si>
  <si>
    <t>Муниципальное казенное учреждение дополнительного образования «Детская школа искусств Каргатского района Новосибирской области»</t>
  </si>
  <si>
    <t>МКДОУ детский сад  "Березка"</t>
  </si>
  <si>
    <t>МКДОУ  детский сад "Ручеек"</t>
  </si>
  <si>
    <t>МКДОУ детский сад "Восход"</t>
  </si>
  <si>
    <t>МКДОУ детский сад "Радуга"</t>
  </si>
  <si>
    <t>МКДОУ детский сад "Солнышко"</t>
  </si>
  <si>
    <t>МКДОУ Первотроицкий детский сад</t>
  </si>
  <si>
    <t>МКДОУ Суминский детский сад</t>
  </si>
  <si>
    <t>МКДОУ Маршанский детский сад</t>
  </si>
  <si>
    <t>МКДОУ Мамонтовский детский сад</t>
  </si>
  <si>
    <t>МКУ «Каргатский историко – краеведческий музей»</t>
  </si>
  <si>
    <t>МКУ «Каргатская централизованная библиотечная система»»</t>
  </si>
  <si>
    <t xml:space="preserve">МКУК "Культурно-досуговый центр Каргатского района" </t>
  </si>
  <si>
    <t>МКУ Центр бухгалтерского учета</t>
  </si>
  <si>
    <t>услуги в сфере бухгалтерского учета</t>
  </si>
  <si>
    <t>учреждений</t>
  </si>
  <si>
    <t xml:space="preserve">МКУ Административно-хозяйственный центр </t>
  </si>
  <si>
    <t>услуги по содержанию зданий и сооружений</t>
  </si>
  <si>
    <t>МУП "Каргатское  АТП"</t>
  </si>
  <si>
    <t xml:space="preserve"> Каргатский район</t>
  </si>
  <si>
    <t>услуги по перевозке пассажиров наземным транспортом</t>
  </si>
  <si>
    <t>МУП "Каргатское жилищно-коммунальное хозяйство"</t>
  </si>
  <si>
    <t>МУП "Коммунальный комплекс Каргатского района"</t>
  </si>
  <si>
    <t>ГАУ НСО Редакция газеты "За изобилие"</t>
  </si>
  <si>
    <t>ГБУЗ НСО «Каргатская ЦРБ»</t>
  </si>
  <si>
    <t>ГАУ НСО «Каргатский лесхоз»</t>
  </si>
  <si>
    <t>ГБУ НСО "УВ Каргатского районаНСО"</t>
  </si>
  <si>
    <t>МУП Колыванского района Новосибирской области "Коммунальное хозяйство"</t>
  </si>
  <si>
    <t>Колыванский район</t>
  </si>
  <si>
    <t>МУП р.п. Колывань "Коммунальное хозяйство"</t>
  </si>
  <si>
    <t>МУП "ЖКХ р.п. Колывань"</t>
  </si>
  <si>
    <t xml:space="preserve">теплоснабжение </t>
  </si>
  <si>
    <t>МКУ «Центр развития культуры Колыванского района Новосибирской области»</t>
  </si>
  <si>
    <t>МКУ «Колыванская централизованная библиотечная система»</t>
  </si>
  <si>
    <t>РМКУ «Колыванский краеведческий музей»</t>
  </si>
  <si>
    <t>МКУ объединенный центр культуры «Гармония» Вьюнского сельсовета</t>
  </si>
  <si>
    <t>МКУ объединенный центр культуры «Мечта» Королевского сельсовета</t>
  </si>
  <si>
    <t>МКУ объединенный центр культуры «Радуга» Новотроицкого сельсовета</t>
  </si>
  <si>
    <t>МКУ объединенный центр культуры «Надежда» Сидоровского сельсовета</t>
  </si>
  <si>
    <t>МКУ объединенный центр культуры «Северянка» Пономаревского сельсовета</t>
  </si>
  <si>
    <t>МБУ объединенный центр культуры, молодежи и спорта «Маяк» Скалинского сельсовета</t>
  </si>
  <si>
    <t>МКУ  объединенный центр культуры «Гармония» Новотырышкинского сельсовета</t>
  </si>
  <si>
    <t>МКУ объединенный центр культуры «Улыбка» р.п. Колывань</t>
  </si>
  <si>
    <t>МКУ объединенный центр культуры «Искорка» Калининского сельсовета</t>
  </si>
  <si>
    <t>МКУ центр культуры Пихтовского сельсовета «Венера»</t>
  </si>
  <si>
    <t>МКУ центр культуры и досуга «Искра» Кандауровского сельсовета</t>
  </si>
  <si>
    <t>МКУ центр культуры и досуга «Контакт» Соколовского сельсовета</t>
  </si>
  <si>
    <t>МБУДО «Колыванская детская школа искусств»</t>
  </si>
  <si>
    <t>МБОУ "Соколовская СОШ"</t>
  </si>
  <si>
    <t>общее образование дополнительное образование</t>
  </si>
  <si>
    <t>МБОУ "Пихтовская СОШ"</t>
  </si>
  <si>
    <t>МБОУ "Боярская СОШ"</t>
  </si>
  <si>
    <t>МБОУ "Южинская ООШ"</t>
  </si>
  <si>
    <t>МБОУ "Сидоровская СОШ"</t>
  </si>
  <si>
    <t>МБОУ "Амбинская ООШ"</t>
  </si>
  <si>
    <t>МБОУ "Новотроицкая СОШ"</t>
  </si>
  <si>
    <t>МБОУ "Юрт - Акбалыкская ООШ"</t>
  </si>
  <si>
    <t>МБОУ "Вьюнская СОШ"</t>
  </si>
  <si>
    <t>МБОУ "Новотырышкинская СОШ"</t>
  </si>
  <si>
    <t>МБОУ "Скалинская СОШ"</t>
  </si>
  <si>
    <t>МБОУ "Королевская СОШ"</t>
  </si>
  <si>
    <t>МБОУ "Кандауровская СОШ"</t>
  </si>
  <si>
    <t>МБОУ "Пономаревская СОШ"</t>
  </si>
  <si>
    <t>МБОУ "Колыванская вечерняя (сменная) школа"</t>
  </si>
  <si>
    <t>МБОУ "Колыванская СОШ № 2"</t>
  </si>
  <si>
    <t>МБОУ "Колыванская СОШ № 3"</t>
  </si>
  <si>
    <t>МБОУ "Колыванская СОШ № 1"</t>
  </si>
  <si>
    <t>МБОУ "Колыванская школа - интернат"</t>
  </si>
  <si>
    <t>МБДОУ "Колыванский детский сад "Радуга"</t>
  </si>
  <si>
    <t>МБДОУ "Скалинский детский сад "Солнышко"</t>
  </si>
  <si>
    <t>МБДОУ "Новотырышкинский детский сад "Колосок"</t>
  </si>
  <si>
    <t>МБДОУ "Колыванский детский сад № 1"</t>
  </si>
  <si>
    <t>МБДОУ "Колыванский детский сад № 4"</t>
  </si>
  <si>
    <t>МБДОУ "Скалинский детский сад "Колокольчик"</t>
  </si>
  <si>
    <t>МБДОУ "Соколовский детский сад "Сказка"</t>
  </si>
  <si>
    <t>МБДОУ "Больше - Оешинский детский сад "Теремок"</t>
  </si>
  <si>
    <t>МБДОУ "Колыванский детский сад "Светлячок"</t>
  </si>
  <si>
    <t>МБУДО "Колыванская ДЮСШ"</t>
  </si>
  <si>
    <t>МБУ ДО "Колыванский ДДТ"</t>
  </si>
  <si>
    <t>МБУ "Комплексный центр социального обслуживания населения Колыванского района"</t>
  </si>
  <si>
    <t>социальное обслуживание населения</t>
  </si>
  <si>
    <t>МБУ "Районный клуб развития физической культуры и спорта"</t>
  </si>
  <si>
    <t xml:space="preserve">количество мероприятий </t>
  </si>
  <si>
    <t>МКУ "ЦБМТ и ИО Колыванского района"</t>
  </si>
  <si>
    <t>услуги в области бухгалтерского учета</t>
  </si>
  <si>
    <t>лицевой счет</t>
  </si>
  <si>
    <t>МУП Колыванского района Новосибирской области "Автосервис"</t>
  </si>
  <si>
    <t>предоставление транспортных услуг населению</t>
  </si>
  <si>
    <t>ГБУ НСО Редакция газеты "Трудовая правда"</t>
  </si>
  <si>
    <t>ГБУЗ НСО «Колыванская ЦРБ»</t>
  </si>
  <si>
    <t>ГБУ НСО "УВ Колыванского района НСО"</t>
  </si>
  <si>
    <t>МКУ "Районный клуб развития фихзический культуры и спорта"</t>
  </si>
  <si>
    <t>ГБПОУ НСО "Колыванский аграрный колледж"</t>
  </si>
  <si>
    <t>МБДОУ  "Радуга"</t>
  </si>
  <si>
    <t>р.п. Кольцово</t>
  </si>
  <si>
    <t>МБДОУ "Сказка"</t>
  </si>
  <si>
    <t>МБДОУ "Золотой ключик"</t>
  </si>
  <si>
    <t>МБОУ "Кольцовская Школа № 5"</t>
  </si>
  <si>
    <t>МБУК "ДК-КОЛЬЦОВО"</t>
  </si>
  <si>
    <t>культура</t>
  </si>
  <si>
    <t>МБУК "Кольцовская городская Библиотека"</t>
  </si>
  <si>
    <t>МБУДО "Созвездие" ММЦ</t>
  </si>
  <si>
    <t>человеко-часы</t>
  </si>
  <si>
    <t>МБУ "ЦИНК"</t>
  </si>
  <si>
    <t>средства массовой информации</t>
  </si>
  <si>
    <t>МБУ "Молодежный Центр Кольцово"</t>
  </si>
  <si>
    <t>молодежная политика</t>
  </si>
  <si>
    <t>МБУ "ЦССК"</t>
  </si>
  <si>
    <t>МБУДО "Факел"</t>
  </si>
  <si>
    <t>МБУК КДЦ "Импульс"</t>
  </si>
  <si>
    <t>МБУДО "Кольцовская детская школа искусств"</t>
  </si>
  <si>
    <t>МБУ ПКиО "Парк-Кольцово"</t>
  </si>
  <si>
    <t>МБУ "Фасад"</t>
  </si>
  <si>
    <t>благоустройство городской среды</t>
  </si>
  <si>
    <t>МБУ "ЦФКиС "Кольцовские Надежды"</t>
  </si>
  <si>
    <t>МБОУ "Биотехнологический Лицей № 21"</t>
  </si>
  <si>
    <t>МБОУ "Лицей Технополис"</t>
  </si>
  <si>
    <t>МБДОУ "Совенок"</t>
  </si>
  <si>
    <t>МБДОУ "Егорка"</t>
  </si>
  <si>
    <t>МБДОУ "Левушка"</t>
  </si>
  <si>
    <t>МУЭП "Промтехэнерго"</t>
  </si>
  <si>
    <t>жкх</t>
  </si>
  <si>
    <t>МКУ "Светоч"</t>
  </si>
  <si>
    <t>ГО и ЧС</t>
  </si>
  <si>
    <t>ГБУЗ НСО «НКРБ № 1»</t>
  </si>
  <si>
    <t>МКОУ Коченевская СОШ № 13</t>
  </si>
  <si>
    <t>Коченевский район</t>
  </si>
  <si>
    <t>МКОУ Коченевская СОШ № 1 имени Героя Советского Союза Аргунова Н.Ф.</t>
  </si>
  <si>
    <t>МКОУ Коченевская СОШ № 2</t>
  </si>
  <si>
    <t>МКОУ Чикская СОШ №6 имени Д.К. Потапова</t>
  </si>
  <si>
    <t>МКОУ Чикская СОШ №7</t>
  </si>
  <si>
    <t>МКОУ Шагаловская СОШ</t>
  </si>
  <si>
    <t>МКОУ Поваренская СОШ</t>
  </si>
  <si>
    <t>МКОУ Целинная СОШ</t>
  </si>
  <si>
    <t>МКОУ Леснополянская СОШ</t>
  </si>
  <si>
    <t>МКОУ Катковская СОШ</t>
  </si>
  <si>
    <t>МКОУ Новомихайловская СОШ</t>
  </si>
  <si>
    <t>МКОУ Крутологовская СОШ</t>
  </si>
  <si>
    <t>МКОУ Федосихинская СОШ имени Героя Советского Союза А.Я. Анцупова</t>
  </si>
  <si>
    <t>МКОУ Овчинниковская СОШ</t>
  </si>
  <si>
    <t>МКОУ Дупленская СОШ имени Дергача А.Н.</t>
  </si>
  <si>
    <t>МКОУ Кремлевская СОШ</t>
  </si>
  <si>
    <t>МКОУ Речниковская СОШ</t>
  </si>
  <si>
    <t>МКОУ Чистопольская СОШ</t>
  </si>
  <si>
    <t>МКОУ Белобородовская ООШ</t>
  </si>
  <si>
    <t>МКОУ Вахрушевская ООШ</t>
  </si>
  <si>
    <t>МКДОУ десткий сад №1 "Сказка"</t>
  </si>
  <si>
    <t>МКДОУ десткий сад №3 "Солнышко"</t>
  </si>
  <si>
    <t>МКДОУ детский сад №4 "Колосок"</t>
  </si>
  <si>
    <t>МКДОУ детский сад "Петушок"</t>
  </si>
  <si>
    <t>МКДОУ детский сад "Малышок"</t>
  </si>
  <si>
    <t>МКДОУ детский сад №5 "Берёзка"</t>
  </si>
  <si>
    <t>МКДОУ детский сад №6 "Антошка"</t>
  </si>
  <si>
    <t>МБУ ДО Центр детского творчества "Мечта"</t>
  </si>
  <si>
    <t>Муниципальное казенное учреждение культуры Федосихинский сельский дом культуры</t>
  </si>
  <si>
    <t>Муниципальное казенное учреждение культуры Целинный сельский дом культуры</t>
  </si>
  <si>
    <t>Муниципальное казенное учреждение Поваренский сельский дом культуры</t>
  </si>
  <si>
    <t xml:space="preserve">Муниципальное казенное учреждение культуры Шагаловский сельский дом культуры </t>
  </si>
  <si>
    <t>Муниципальное казенное учреждение Овчинниковский сельский дом культуры «Современник»</t>
  </si>
  <si>
    <t>Муниципальное казенное учреждение Новомихайловский сельский дом культуры</t>
  </si>
  <si>
    <t>Муниципальное казенное учреждение культуры  Крутологовский сельский дом культуры</t>
  </si>
  <si>
    <t>Муниципальное казенное учреждение культуры  Кремлевский сельский дом культуры</t>
  </si>
  <si>
    <t>Муниципальное казенное учреждение культуры Леснополянский сельский дом культуры</t>
  </si>
  <si>
    <t>Муниципальное казенное учреждение культуры  Дуплеский сельский дом культуры</t>
  </si>
  <si>
    <t>Муниципальное казенное учреждение культуры  Белобородовский сельский дом культуры</t>
  </si>
  <si>
    <t>Муниципальное казенное учреждение культуры  Дружнинский сельский дом культуры</t>
  </si>
  <si>
    <t>Муниципальное казенное учреждение культуры  Чистопольский сельский дом культуры</t>
  </si>
  <si>
    <t>Муниципальное казенное учреждение  Прокудский сельский дом культуры</t>
  </si>
  <si>
    <t>Муниципальное казенное учреждение культуры  дом культуры «40 лет Октября»</t>
  </si>
  <si>
    <t>Муниципальное казенное учреждение культуры  дом культуры «Рассвет»</t>
  </si>
  <si>
    <t>Муниципальное бюджетное учреждение культуры  Коченевский районный дом культуры «Созвездие»</t>
  </si>
  <si>
    <t>Муниципальное казённое культурно-просветительное учреждение  «Коченёвский краеведческий музей»</t>
  </si>
  <si>
    <t>Муниципальное бюджетное учреждение «Коченевская централизованная библиотечная система»</t>
  </si>
  <si>
    <t>Муниципальное казенное учреждение культуры «Молодежный центр»</t>
  </si>
  <si>
    <t>Муниципальное бюджетное учреждение Культурно-досуговый центр «Гармония» Коченевского района</t>
  </si>
  <si>
    <t>Муниципальное бюджетное учреждение дополнительного образования «Коченевская детская музыкальная школа»</t>
  </si>
  <si>
    <t>Муниципальное бюджетное учреждение дополнительного образования Коченевского района  «Детская школа искусств»</t>
  </si>
  <si>
    <t>МУП Коченевское АТП</t>
  </si>
  <si>
    <t>Рынок услуг в сфере транспорта</t>
  </si>
  <si>
    <t>пассажиры</t>
  </si>
  <si>
    <t>МУП ЖКХ "Коченево"</t>
  </si>
  <si>
    <t>Рынок ЖКУ
(теплоэнергия)</t>
  </si>
  <si>
    <t>Рынок ЖКУ
(холодное
водоснабжение)</t>
  </si>
  <si>
    <t>М3</t>
  </si>
  <si>
    <t>МУП "Чикское ППЖКХ"</t>
  </si>
  <si>
    <t xml:space="preserve"> МУП Коченевского района "Единый расчетный центр" на территории Кремлевского сельсовета</t>
  </si>
  <si>
    <t>Рынок ЖКУ (холодное водоснабжение)</t>
  </si>
  <si>
    <t>Рынок ЖКУ (теплоэнергии)</t>
  </si>
  <si>
    <t xml:space="preserve"> МУП Коченевского района "Единый расчетный центр" на территории Крутологовского сельсовета</t>
  </si>
  <si>
    <t xml:space="preserve"> МУП Коченевского района "Единый расчетный центр" на территории Леснополянского сельсовета</t>
  </si>
  <si>
    <t xml:space="preserve"> МУП Коченевского района "Единый расчетный центр" на территории Новомихайловского сельсовета</t>
  </si>
  <si>
    <t xml:space="preserve"> МУП Коченевского района "Единый расчетный центр" на территории Поваренского сельсовета</t>
  </si>
  <si>
    <t xml:space="preserve"> МУП Коченевского района "Единый расчетный центр" на территории Федосихинского сельсовета</t>
  </si>
  <si>
    <t xml:space="preserve"> МУП Коченевского района "Единый расчетный центр" на территории Шагаловского сельсовета</t>
  </si>
  <si>
    <t xml:space="preserve"> МУП Коченевского района "Единый расчетный центр" на территории Совхозного сельсовета</t>
  </si>
  <si>
    <t xml:space="preserve"> МУП Коченевского района "Единый расчетный центр" на территории Овчинниковского сельсовета</t>
  </si>
  <si>
    <t xml:space="preserve"> МУП Коченевского района "Единый расчетный центр" на территории Прокудского сельсовета</t>
  </si>
  <si>
    <t xml:space="preserve"> МУП Коченевского района "Единый расчетный центр" на территории Целинного сельсовета</t>
  </si>
  <si>
    <t xml:space="preserve"> МУП Коченевского района "Единый расчетный центр" на территории Краснотальского сельсовета</t>
  </si>
  <si>
    <t xml:space="preserve"> МУП Коченевского района "Единый расчетный центр" на территории Дупленского сельсовета</t>
  </si>
  <si>
    <t>ГАУ НСО Редакция газеты "Коченевские вести"</t>
  </si>
  <si>
    <t>ГБУЗ НСО «Коченевская ЦРБ»</t>
  </si>
  <si>
    <t>ГАУ НСО «Новосибирский лесхоз»</t>
  </si>
  <si>
    <t>ГБУ НСО "УВ Коченевского района НСО"</t>
  </si>
  <si>
    <t xml:space="preserve">Коченевский район </t>
  </si>
  <si>
    <t>МКУ ДО "Детско-юношеская школа хоккея Коченёвского района"</t>
  </si>
  <si>
    <t>Коченевская ДЮСШ</t>
  </si>
  <si>
    <t>МУП "Управляющая компания ЖКХ"</t>
  </si>
  <si>
    <t>Кочковский район</t>
  </si>
  <si>
    <t>Рынок услуг ЖКХ</t>
  </si>
  <si>
    <t>м куб.</t>
  </si>
  <si>
    <t>МУП  ЖКХ "Быструхинское"</t>
  </si>
  <si>
    <t>МУП  ЖКХ "Черновское"</t>
  </si>
  <si>
    <t>МУП  ЖКХ "Жуланское"</t>
  </si>
  <si>
    <t>МУП  ЖКХ "Решетовское"</t>
  </si>
  <si>
    <t>МКОУ "Кочковская СШ"</t>
  </si>
  <si>
    <t>МКОУ "Красносибирская СШ"</t>
  </si>
  <si>
    <t>МКОУ "Решетовская СШ"</t>
  </si>
  <si>
    <t>МКОУ "Черновская СШ"</t>
  </si>
  <si>
    <t>МКОУ "Троицкая СШ"</t>
  </si>
  <si>
    <t>МКОУ "Новоцелинная СШ"</t>
  </si>
  <si>
    <t>МКОУ "Жуланская СШ"</t>
  </si>
  <si>
    <t>МКОУ "Быструхинская СШ"</t>
  </si>
  <si>
    <t>МКОУ "Новорешетовская СШ"</t>
  </si>
  <si>
    <t>МКОУ "Ермаковская ОШ"</t>
  </si>
  <si>
    <t>МКОУ "Букреевская ОШ"</t>
  </si>
  <si>
    <t>МКОУ "Республиканская ОШ"</t>
  </si>
  <si>
    <t>МКДОУ Решетовский д/с "Ручеек"</t>
  </si>
  <si>
    <t>МКДОУ Красносибирский д/с "Чебурашка"</t>
  </si>
  <si>
    <t>МКДОУ Кочковский д/с "Солнышко"</t>
  </si>
  <si>
    <t>МКДОУ Новоцелинный д/с "Ромашка"</t>
  </si>
  <si>
    <t>МКДОУ Черновский д/с "Березка"</t>
  </si>
  <si>
    <t>МКДОУ Жуланский д/с "Теремок"</t>
  </si>
  <si>
    <t>МКДОУ Быструхинский д/с "Колосок"</t>
  </si>
  <si>
    <t>МКДОУ Новорешетовский д/с "Колокольчик"</t>
  </si>
  <si>
    <t>МБУ ДО "ИМЦ"</t>
  </si>
  <si>
    <t xml:space="preserve">МБУ ДО "ДЮСШ" </t>
  </si>
  <si>
    <t>МКУДО "ДШИ"</t>
  </si>
  <si>
    <t>МБУ Кочковского района"КЦСОН"</t>
  </si>
  <si>
    <t>МКУ "Центр бухгалтерского обеспечения Кочковского района"</t>
  </si>
  <si>
    <t>Экономика</t>
  </si>
  <si>
    <t>31  996 303,71</t>
  </si>
  <si>
    <t>МКУК  "КИКМ"</t>
  </si>
  <si>
    <t>Культура</t>
  </si>
  <si>
    <t>МКУ "Дом культуры "Юность"</t>
  </si>
  <si>
    <t>МКУ "ЦБС Кочковского района"</t>
  </si>
  <si>
    <t>ГБУЗ НСО «Кочковская ЦРБ»</t>
  </si>
  <si>
    <t>ГБУ НСО "УВ Кочковского района НСО"</t>
  </si>
  <si>
    <t>Муниципальное казенное учреждение культуры «Ермаковское СКО»</t>
  </si>
  <si>
    <t>Муниципальное казенное учреждение культуры «Жуланское СКО»</t>
  </si>
  <si>
    <t>3 393 237</t>
  </si>
  <si>
    <t>Муниципальное казенное учрежден6ие культуры «Красносибирское СКО»</t>
  </si>
  <si>
    <t>2 339 471</t>
  </si>
  <si>
    <t>Муниципальное казенное учреждение культуры «Новорешетовское СКО»</t>
  </si>
  <si>
    <t>3 404 610</t>
  </si>
  <si>
    <t>Муниципальное казенное учреждение культуры  «Новоцелинное социально-культурное объединение»</t>
  </si>
  <si>
    <t>7 476</t>
  </si>
  <si>
    <t>Муниципальное казенное учреждение культуры «Троицкое СКО»</t>
  </si>
  <si>
    <t>2 217 350</t>
  </si>
  <si>
    <t>Муниципальное казенное учреждение культуры «Черновское СКО»</t>
  </si>
  <si>
    <t>Муниципальное казенное учреждение культуры «Кочковский – историко краеведческий музей»</t>
  </si>
  <si>
    <t>Муниципальное казенное учрежден6ие культуры «Быструхинское СКО»</t>
  </si>
  <si>
    <t>Муниципальное казенное учреждение культуры «Решетовский клуб»</t>
  </si>
  <si>
    <t>6 901 608</t>
  </si>
  <si>
    <t>ГБПОУ НСО "Кочковский межрайонный аграрный лицей"</t>
  </si>
  <si>
    <t>МКДОУ Краснозерский детский сад №1</t>
  </si>
  <si>
    <t>МКДОУ Краснозерский детский сад №2</t>
  </si>
  <si>
    <t>МКДОУ Краснозерский детский сад №3</t>
  </si>
  <si>
    <t>МКДОУ Краснозерский детский сад №4</t>
  </si>
  <si>
    <t>МКДОУ Краснозерский детский сад №6</t>
  </si>
  <si>
    <t>МКДОУ Веселовский детский сад</t>
  </si>
  <si>
    <t>МКДОУ Зубковский детский сад</t>
  </si>
  <si>
    <t>МКДОУ Колыбельский детский сад</t>
  </si>
  <si>
    <t>МКДОУ Коневский детский сад</t>
  </si>
  <si>
    <t>МКДОУ Майский детский сад</t>
  </si>
  <si>
    <t>МКДОУ Мохнатологовский детский сад</t>
  </si>
  <si>
    <t>МКДОУ Нижнечеремошенский детский сад</t>
  </si>
  <si>
    <t>МКДОУ Октябрьский детский сад</t>
  </si>
  <si>
    <t>МКДОУ Орехологовский детский сад</t>
  </si>
  <si>
    <t>МКДОУ Половининский детский сад №1</t>
  </si>
  <si>
    <t>МКДОУ Половининский детский сад №2</t>
  </si>
  <si>
    <t>МКДОУ Полойский детский сад</t>
  </si>
  <si>
    <t>МКДОУ Петропавловский детский сад</t>
  </si>
  <si>
    <t>МКОУ Краснозерский лицей № 1</t>
  </si>
  <si>
    <t>МКОУ Краснозерский лицей  №2 имени Ф. И. Анисичкина</t>
  </si>
  <si>
    <t>МКОУ Краснозерская ООШ</t>
  </si>
  <si>
    <t>МКОУ Аксенихинская ООШ</t>
  </si>
  <si>
    <t>МКОУ Веселовская СОШ</t>
  </si>
  <si>
    <t>МКОУ Гербаевская ООШ</t>
  </si>
  <si>
    <t>МКОУ Зубковская СОШ</t>
  </si>
  <si>
    <t>МКОУ Зубковская ООШ</t>
  </si>
  <si>
    <t>МКОУ Казанакская ООШ</t>
  </si>
  <si>
    <t>МКОУ Кайгородская ООШ</t>
  </si>
  <si>
    <t>МКОУ Колыбельская СОШ</t>
  </si>
  <si>
    <t>МКОУ Коневская СОШ</t>
  </si>
  <si>
    <t>МКОУ Лобинская СОШ</t>
  </si>
  <si>
    <t>МКОУ Локтенская ООШ</t>
  </si>
  <si>
    <t>МКОУ Лотошанская  ООШ</t>
  </si>
  <si>
    <t>МКОУ Майская СОШ</t>
  </si>
  <si>
    <t>МКОУ Мохнатологовская СОШ</t>
  </si>
  <si>
    <t>МКОУ Новобаганенская ООШ</t>
  </si>
  <si>
    <t>МКОУ Нижнечеремошинская СОШ</t>
  </si>
  <si>
    <t>МКОУ Октябрьская СОШ</t>
  </si>
  <si>
    <t>МКОУ Орехологовская СОШ</t>
  </si>
  <si>
    <t>МКОУ Половинская СОШ</t>
  </si>
  <si>
    <t>МКОУ Половинская ООШ</t>
  </si>
  <si>
    <t>МКОУ Полойская СОШ имени В.И. Шумихина</t>
  </si>
  <si>
    <t>МКОУ Петропавловская ООШ</t>
  </si>
  <si>
    <t>МКОУ Садовская СОШ</t>
  </si>
  <si>
    <t>МКОУ Светловская ООШ</t>
  </si>
  <si>
    <t>МБУ ДШИ</t>
  </si>
  <si>
    <t xml:space="preserve">дополнительное образование </t>
  </si>
  <si>
    <t>МБУ ДО ДДТ</t>
  </si>
  <si>
    <t>МБУ ДЮСШ</t>
  </si>
  <si>
    <t xml:space="preserve">МКУ "Спортивно - оздоровительный комплекс" </t>
  </si>
  <si>
    <t>МКУК «Межпоселенческая библиотека»</t>
  </si>
  <si>
    <t>Рынок услуг в сфера культуры</t>
  </si>
  <si>
    <t>МКУ "Центр бухгалтерского, материально-технического и информационного обеспечения"</t>
  </si>
  <si>
    <t>Рынок услуг бухглтерского учета</t>
  </si>
  <si>
    <t>МБУ «Комплексный центр социального обслуживания населения»</t>
  </si>
  <si>
    <t>МУП «Краснозерский полигон ТБО»</t>
  </si>
  <si>
    <t>МУП ЖКХ  "ТВК"</t>
  </si>
  <si>
    <t>МУП «Чистая вода»</t>
  </si>
  <si>
    <t>куб.м.</t>
  </si>
  <si>
    <t>МУП "Бытовое обслуживание населения"</t>
  </si>
  <si>
    <t>МКУК «Культурно-досуговое объединение Краснозерского района Новосибирской области»</t>
  </si>
  <si>
    <t xml:space="preserve"> МУК «Краснозерский художественно-краеведческий музей»</t>
  </si>
  <si>
    <t>МКУ "Центр закупок Краснозерского района"</t>
  </si>
  <si>
    <t>Рынок  услуг</t>
  </si>
  <si>
    <t>МКУ "Управление образования Краснозерского района Новосибирская"</t>
  </si>
  <si>
    <t>Деятельность органов местного самоуправления по управлению вопросами общего характера</t>
  </si>
  <si>
    <t xml:space="preserve">МКУ Краснозерского района "Единая дежурная диспечерская служба" </t>
  </si>
  <si>
    <t>Деятельность по обеспечению безопасности в чрезвычайных ситуациях; деятельность по обеспечению безопасности в области использования атомной энергии </t>
  </si>
  <si>
    <t>ГАУ НСО Редакция газеты "Краснозёрская новь"</t>
  </si>
  <si>
    <t>ГБУЗ НСО «Краснозерская ЦРБ»</t>
  </si>
  <si>
    <t>Краснозёрский район</t>
  </si>
  <si>
    <t>ГАУ НСО «Краснозерский лесхоз»</t>
  </si>
  <si>
    <t>ГБУ НСО "УВ Краснозерского района НСО"</t>
  </si>
  <si>
    <t xml:space="preserve">МБУ ДЮСШ </t>
  </si>
  <si>
    <t>МКУ "Спорткомплекс" с. Майское</t>
  </si>
  <si>
    <t>Муниципальное бюджетное учреждение дополнительного образования Краснозерского района Новосибирской области «Детская школа искусств»</t>
  </si>
  <si>
    <t>МУП "Спецавтохозяйство"</t>
  </si>
  <si>
    <t>Куйбышевский район</t>
  </si>
  <si>
    <t>аренда полигона тбо</t>
  </si>
  <si>
    <t>МУП "Горводоканал"</t>
  </si>
  <si>
    <t>тыс.м.3</t>
  </si>
  <si>
    <t>МУП "Геострой"</t>
  </si>
  <si>
    <t>водоотведение, вывоз ЖБО</t>
  </si>
  <si>
    <t>МУП «Центр комплексного обслуживания населения»</t>
  </si>
  <si>
    <t>оказание бухгалтерских услуг</t>
  </si>
  <si>
    <t>МКУК "Центральная библиотечная система"</t>
  </si>
  <si>
    <t>услуги в сфере культуры</t>
  </si>
  <si>
    <t>МКУ "Молодежный центр"</t>
  </si>
  <si>
    <t xml:space="preserve"> удовлетворения социально-культурных потребностей детей и молодежи,военно-патриотическое и гражданского воспитание, физического развития детей и молодежи</t>
  </si>
  <si>
    <t>МКУК "Музейный комплекс"</t>
  </si>
  <si>
    <t xml:space="preserve">МБУС «Спортивно - оздоровительный центр города Куйбышева»
</t>
  </si>
  <si>
    <t>услуги физической культуры и спорта</t>
  </si>
  <si>
    <t>МУП «Ритуал»</t>
  </si>
  <si>
    <t>оказание ритуальных услуг, продажа ритуальных принадлежностей</t>
  </si>
  <si>
    <t>захоронения</t>
  </si>
  <si>
    <t>МКУ « Городская служба дорожного хозяйства»</t>
  </si>
  <si>
    <t xml:space="preserve">предоставление услуг специализированной техникой, выдача пропусков и разрешений </t>
  </si>
  <si>
    <t>ед.техники</t>
  </si>
  <si>
    <t>МБУК «Культурно – досуговый комплекс»</t>
  </si>
  <si>
    <t>МБУК Куйбышевского района "Центральная межпоселенческая библиотека</t>
  </si>
  <si>
    <t>МБУК Куйбышевского района "Культурно - досуговый центр"</t>
  </si>
  <si>
    <t>МБУ ДО Куйбышевского района "Спортивная школа"</t>
  </si>
  <si>
    <t>человеко-часов, человек</t>
  </si>
  <si>
    <t>МБУС Куйбышевского района "Ледовая арена "Факел"</t>
  </si>
  <si>
    <t>мероприятий, часов</t>
  </si>
  <si>
    <t>МУП "Энергия"</t>
  </si>
  <si>
    <t>гкалл</t>
  </si>
  <si>
    <t>МУП "Чумаковское"</t>
  </si>
  <si>
    <t>управление МКД, вывоз ЖБО, благоустройство</t>
  </si>
  <si>
    <t>МУП "Гжатсксервис"</t>
  </si>
  <si>
    <t xml:space="preserve">ДОУ"Аленушка"  </t>
  </si>
  <si>
    <t>ДОУ"Жемчужинка"</t>
  </si>
  <si>
    <t xml:space="preserve">ДОУ"Журавлик" </t>
  </si>
  <si>
    <t>ДОУ"Звездочка"</t>
  </si>
  <si>
    <t xml:space="preserve">ДОУ"Золотой ключик"   </t>
  </si>
  <si>
    <t>ДОУ"Колокольчик"</t>
  </si>
  <si>
    <t xml:space="preserve">ДОУ"Орленок"  </t>
  </si>
  <si>
    <t xml:space="preserve">ДОУ"Родничок" </t>
  </si>
  <si>
    <t>ДОУ"Ромашка"</t>
  </si>
  <si>
    <t>ДОУ"Сказка"</t>
  </si>
  <si>
    <t xml:space="preserve">ДОУ"Тополек"  </t>
  </si>
  <si>
    <t>ДОУ"Ч.Жемчужинка"</t>
  </si>
  <si>
    <t>ДОУ" Солнышко"</t>
  </si>
  <si>
    <t>МКОУ Абрамовская СОШ</t>
  </si>
  <si>
    <t xml:space="preserve">общее </t>
  </si>
  <si>
    <t>МКОУ Аул-Бергульская СОШ</t>
  </si>
  <si>
    <t>МБОУ Булатовская СОШ</t>
  </si>
  <si>
    <t>МКОУ Верх-Ичинская СОШ</t>
  </si>
  <si>
    <t>МКОУ Гжатская СОШ</t>
  </si>
  <si>
    <t>МБОУ Горбуновская СОШ</t>
  </si>
  <si>
    <t>МКОУ Зоновская ООШ</t>
  </si>
  <si>
    <t>МКОУ Ивушкинская ООШ</t>
  </si>
  <si>
    <t>МКОУ Каминская СОШ</t>
  </si>
  <si>
    <t>МКОУ Кондуслинская СОШ</t>
  </si>
  <si>
    <t>МКОУ Константиновская ООШ</t>
  </si>
  <si>
    <t>МКОУ Кульчинская ООШ</t>
  </si>
  <si>
    <t>МКОУ Новоичинская СОШ</t>
  </si>
  <si>
    <t>МКОУ Отрадненская СОШ</t>
  </si>
  <si>
    <t>МКОУ Помельцевская ООШ</t>
  </si>
  <si>
    <t>МКОУ Чумаковская СОШ</t>
  </si>
  <si>
    <t xml:space="preserve">МБОУ Гимназия № 1 </t>
  </si>
  <si>
    <t>МБОУ СОШ №2</t>
  </si>
  <si>
    <t>МБОУ СОШ №3</t>
  </si>
  <si>
    <t>МКОУ СОШ №4</t>
  </si>
  <si>
    <t>МКОУ СОШ №5</t>
  </si>
  <si>
    <t>МБОУ СОШ №6</t>
  </si>
  <si>
    <t>МБОУ СОШ №9</t>
  </si>
  <si>
    <t>МБОУ СОШ №10</t>
  </si>
  <si>
    <t>МКОУ ВСОШ</t>
  </si>
  <si>
    <t>МКОУ Школа-интернат</t>
  </si>
  <si>
    <t>МКОУ Чумаковская СКОШ</t>
  </si>
  <si>
    <t>Куйбышевский ДДТ</t>
  </si>
  <si>
    <t xml:space="preserve">дополнительное </t>
  </si>
  <si>
    <t>МБУ ДО-СЮТ</t>
  </si>
  <si>
    <t>ДООЛ "Незабудка"</t>
  </si>
  <si>
    <t>МКУ Центр обеспечения</t>
  </si>
  <si>
    <t>обеспечение</t>
  </si>
  <si>
    <t>ИМЦ</t>
  </si>
  <si>
    <t>методический</t>
  </si>
  <si>
    <t>ГБУЗ НСО «Куйбышевская ЦРБ»</t>
  </si>
  <si>
    <t>АО «Куйбышевский лесхоз»</t>
  </si>
  <si>
    <t>ГБУ НСО "УВ Куйбышевского района НСО"</t>
  </si>
  <si>
    <t xml:space="preserve">Куйбышевский район </t>
  </si>
  <si>
    <t>МБУС Куйбышевского района
 "Ледовая арена "Факел"</t>
  </si>
  <si>
    <t>Государственное бюджетное учреждение дополнительного образования Новосибирской области «Куйбышевская детская художественная школа»</t>
  </si>
  <si>
    <t>15 009 792</t>
  </si>
  <si>
    <t>Государственное бюджетное учреждение дополнительного образования Новосибирской области «Куйбышевская детская  школа искусств»</t>
  </si>
  <si>
    <t>ГБПОУ НСО "Куйбышевский политехнический колледж"</t>
  </si>
  <si>
    <t>ГАПОУ НСО «Куйбышевский педагогический колледж»</t>
  </si>
  <si>
    <t>МКДОУ Благовещенский детский сад «Ягодка» Купинского района</t>
  </si>
  <si>
    <t>Купинский район</t>
  </si>
  <si>
    <t xml:space="preserve">МКДОУ детский сад «Березка» </t>
  </si>
  <si>
    <t>МКДОУ детский сад «Золотой ключик»</t>
  </si>
  <si>
    <t>МКДОУ детский сад «Ромашка» Купинского района</t>
  </si>
  <si>
    <t>МКДОУ детский сад «Сказка»</t>
  </si>
  <si>
    <t>МКДОУ детский сад «Солнышко»</t>
  </si>
  <si>
    <t>МКДОУ детский сад «Теремок»</t>
  </si>
  <si>
    <t xml:space="preserve">МКДОУ Киргинцевский детский сад «Колосок» </t>
  </si>
  <si>
    <t>МКДОУ Копкульский детский сад «Малыш» Купинского района</t>
  </si>
  <si>
    <t>МКДОУ Лягушенский детский сад «Искорка» Купинского района</t>
  </si>
  <si>
    <t>МКДОУ Метелевский детский сад «Колокольчик»</t>
  </si>
  <si>
    <t>МКДОУ Новоключевской детский сад «Жемчужинка» Купинского района</t>
  </si>
  <si>
    <t xml:space="preserve">МКДОУ Новосельский детский сад «Колокольчик» </t>
  </si>
  <si>
    <t>МКДОУ Рождественский детский сад «Теремок»</t>
  </si>
  <si>
    <t>МКДОУ Стеклянский детский сад «Сказка»</t>
  </si>
  <si>
    <t>МКДОУ Чумашинский детский сад «Снежинка»</t>
  </si>
  <si>
    <t>МКДОУ Яркульский детский сад «Колокольчик»</t>
  </si>
  <si>
    <t>МБОУ Благовещенская СОШ Купинского района</t>
  </si>
  <si>
    <t>МБОУ Камышинская СОШ Купинского района</t>
  </si>
  <si>
    <t xml:space="preserve"> дошкльное, общее образование</t>
  </si>
  <si>
    <t>МБОУ Киргинцевская СОШ Купинского района</t>
  </si>
  <si>
    <t>МБОУ Копкульская СОШ Купинского района</t>
  </si>
  <si>
    <t>МБОУ Лицей № 2 Купинского района</t>
  </si>
  <si>
    <t>МБОУ Лукошинская СОШ Купинского района</t>
  </si>
  <si>
    <t>дошкольное, общее образование</t>
  </si>
  <si>
    <t>МБОУ Лягушинская СОШ имени А.И.Бельского Купинского района</t>
  </si>
  <si>
    <t>МБОУ Медяковская СОШ Купинского района</t>
  </si>
  <si>
    <t>МБОУ Метелёвская СОШ Купинского района</t>
  </si>
  <si>
    <t>МБОУ Новоключевская СОШ Купинского района</t>
  </si>
  <si>
    <t>МБОУ Новониколаевская СОШ Купинского района</t>
  </si>
  <si>
    <t xml:space="preserve"> дошкольное, общее образование</t>
  </si>
  <si>
    <t>МБОУ Новосельская СОШ Купинского района</t>
  </si>
  <si>
    <t>МБОУ Рождественская СОШ Купинского района</t>
  </si>
  <si>
    <t>МБОУ Советская СОШ Купинского района</t>
  </si>
  <si>
    <t>МБОУ СОШ № 105 Купинского района</t>
  </si>
  <si>
    <t>МБОУ СОШ № 148 Купинского района</t>
  </si>
  <si>
    <t>МБОУ СОШ № 80 им.В.П.Кузнецова Купинского района</t>
  </si>
  <si>
    <t>МБОУ Стеклянская СОШ Купинского района</t>
  </si>
  <si>
    <t>МБОУ Чаинская СОШ Купинского района</t>
  </si>
  <si>
    <t>МБОУ Чумашинская СОШ Куписнкого района</t>
  </si>
  <si>
    <t>МБОУ Яркульская СОШ Куписнкого района</t>
  </si>
  <si>
    <t>МКОУ Веселокутская ООШ</t>
  </si>
  <si>
    <t>МКОУ Вишнёвская ООШ Купинского района</t>
  </si>
  <si>
    <t>МКОУ Вороновская ООШ Купинского района</t>
  </si>
  <si>
    <t xml:space="preserve">МКОУ Зятьковская ООШ </t>
  </si>
  <si>
    <t>МКОУ Сибирская ООШ Купинского района</t>
  </si>
  <si>
    <t>МКОУ Тюменская ООШ</t>
  </si>
  <si>
    <t xml:space="preserve">МКОУ Шаитикская ООШ </t>
  </si>
  <si>
    <t>МБОУ Купинская  школа-интернат № 1</t>
  </si>
  <si>
    <t>МБОУ Купинского района С(К) школа-интернат № 2</t>
  </si>
  <si>
    <t>Муниципальное бюджетное учреждение дополнительного образования "Детская школа искусств" Купинского района</t>
  </si>
  <si>
    <t>МАО УДО Купинского района "Купинская детско-юношеская спортивная школа"</t>
  </si>
  <si>
    <t>Муниципальное бюджетное учреждение «Централизованная библиотечная система Купинского района»</t>
  </si>
  <si>
    <t>Муниципальное бюджетное учреждение «Купинский районный музейно-мемориальный комплекс»</t>
  </si>
  <si>
    <t>Муниципальное автономное учреждение  Купинского района «Районный Дворец культуры»</t>
  </si>
  <si>
    <t>Муниципальное казённое учреждение Сибирского сельсовета «Культурно-досуговый центр»</t>
  </si>
  <si>
    <t>Муниципальное казенное учреждение Ленинского сельсовета «Культурно-досуговый центр»</t>
  </si>
  <si>
    <t>Муниципальное казенное учреждение Медяковского сельсовета «Культурно-досуговый центр»</t>
  </si>
  <si>
    <t>Муниципальное казенное учреждение Вишневского сельсовета «Культурно-досуговый центр»</t>
  </si>
  <si>
    <t>Муниципальное казённое учреждение Метелевского сельсовета «Культурно-досуговый центр»</t>
  </si>
  <si>
    <t>Муниципальное казенное учреждение Новосельского сельсовета «Культурно-досуговый центр»</t>
  </si>
  <si>
    <t xml:space="preserve">Муниципальное казённое учреждение Благовещенского сельсовета «Культурно-досуговый центр» </t>
  </si>
  <si>
    <t>Муниципальное казенное учреждение Новониколаевского сельсовета «Культурно-досуговый центр»</t>
  </si>
  <si>
    <t>Муниципальное казенное учреждение Новоключевского сельсовета «Культурно-досуговый центр»</t>
  </si>
  <si>
    <t>Муниципальное казенное учреждение Лягушенского сельсовета «Культурно-досуговый центр»</t>
  </si>
  <si>
    <t>Муниципальное казенное учреждение Копкульского сельсовета «Культурно-досуговый центр»</t>
  </si>
  <si>
    <t>Муниципальное казенное учреждение Чаинского сельсовета «Культурно-досуговый центр «Чайка»</t>
  </si>
  <si>
    <t>Муниципальное казенное учреждение Рождественского сельсовета «Культурно-досуговый центр»</t>
  </si>
  <si>
    <t>Муниципальное  казенное учреждение Стеклянского сельсовета «Культурно-досуговый центр»</t>
  </si>
  <si>
    <t>Муниципальное казенное учреждение Яркульского сельсовета «Культурно-досуговый центр»</t>
  </si>
  <si>
    <t>МУП ЖКХ Благовещенское</t>
  </si>
  <si>
    <t>МУП ЖКХ Вишневское</t>
  </si>
  <si>
    <t>МУП ЖКХ Копкульское</t>
  </si>
  <si>
    <t>МУП ЖКХ Зятьковское</t>
  </si>
  <si>
    <t>МУП ЖКХ Медяковское</t>
  </si>
  <si>
    <t>МУП ЖКХ Метелевское</t>
  </si>
  <si>
    <t>МУП ЖКХ Лягушенское</t>
  </si>
  <si>
    <t>МУП ЖКХ Новосельское</t>
  </si>
  <si>
    <t>МУП ЖКХ Новоключевское</t>
  </si>
  <si>
    <t>МУП ЖКХ Новониколаевское</t>
  </si>
  <si>
    <t>МУП ЖКХ Рождественское</t>
  </si>
  <si>
    <t>МУП ЖКХ Сибирское</t>
  </si>
  <si>
    <t>МУП ЖКХ Чаинское</t>
  </si>
  <si>
    <t>МУП ЖКХ Стеклянское</t>
  </si>
  <si>
    <t>МУП ЖКХ Яркульское</t>
  </si>
  <si>
    <t>МУП "Теплосети"</t>
  </si>
  <si>
    <t>ГБПОУ НСО "Купинский межрайонный аграрный лицей"</t>
  </si>
  <si>
    <t>среднее профессиональное образование</t>
  </si>
  <si>
    <t>ГБУ НСО "Управление ветеринарии Купинского р-на Новосибирской области"</t>
  </si>
  <si>
    <t>рубль</t>
  </si>
  <si>
    <t>ГАУ НСО Редакция газеты"Маяк Кулунды"</t>
  </si>
  <si>
    <t>ГБУЗ НСО «Купинская ЦРБ»</t>
  </si>
  <si>
    <t>ГБУ НСО "УВ Купинского района НСО"</t>
  </si>
  <si>
    <t>МУП "Кыштовское АТП" МОКР</t>
  </si>
  <si>
    <t>ГБУЗ НСО Кыштовская ЦРБ</t>
  </si>
  <si>
    <t>Кыштовский район</t>
  </si>
  <si>
    <t>ГАУ НСО «Кыштовский лесхоз»</t>
  </si>
  <si>
    <t>ГБУ НСО "УВ Кыштовского районаНСО "</t>
  </si>
  <si>
    <t>Муниципальное казенное учреждение Социально-культурный центр  Кыштовского района Новосибирской области</t>
  </si>
  <si>
    <t>71 739 398</t>
  </si>
  <si>
    <t>Муниципальное казенное учреждение культуры «Централизованная библиотечная система Кыштовского района»</t>
  </si>
  <si>
    <t>Муниципальное казенное образовательное учреждение дополнительного образования детей Кыштовская детская школа искусств</t>
  </si>
  <si>
    <t>10 970 547</t>
  </si>
  <si>
    <t>Муниципальное казенное учреждение культуры Кыштовского района Новосибирской области «Музейный комплекс»</t>
  </si>
  <si>
    <t>МКДОУ "Березка"</t>
  </si>
  <si>
    <t>МКДОУ "Ласточка"</t>
  </si>
  <si>
    <t>МКДОУ "Солнышко"</t>
  </si>
  <si>
    <t>МБУ ДО ДЮСШ "Сокол"</t>
  </si>
  <si>
    <t>МБОУ КСОШ №1</t>
  </si>
  <si>
    <t>МБОУ КСОШ №2</t>
  </si>
  <si>
    <t>МБОУ Верх-Тарская  СОШ</t>
  </si>
  <si>
    <t>МКОУ Березовская ООШ</t>
  </si>
  <si>
    <t>МКОУ Заливинская ООШ</t>
  </si>
  <si>
    <t>МКОУ Камышенская СОШ</t>
  </si>
  <si>
    <t>МКОУ Малокрасноярская СОШ</t>
  </si>
  <si>
    <t>МКОУ Межовская ООШ</t>
  </si>
  <si>
    <t>МКОУ Ново-Майзасская СОШ</t>
  </si>
  <si>
    <t>МКОУ Орловская  СОШ</t>
  </si>
  <si>
    <t>МКОУ Сергеевская  СОШ</t>
  </si>
  <si>
    <t>МКОУ Усманская  ООШ</t>
  </si>
  <si>
    <t>МКОУ Чернаковская  ООШ</t>
  </si>
  <si>
    <t>МУП "Бажинское"</t>
  </si>
  <si>
    <t>Маслянинский район</t>
  </si>
  <si>
    <t xml:space="preserve">Производство пара и горячей воды (тепловая энергия); водоснабжение </t>
  </si>
  <si>
    <t>гкал куб.м.</t>
  </si>
  <si>
    <t>Водоснабжение</t>
  </si>
  <si>
    <t>кб.м.</t>
  </si>
  <si>
    <t>МУП "Березово"</t>
  </si>
  <si>
    <t xml:space="preserve">гкал </t>
  </si>
  <si>
    <t>МУП "Большеизыракское"</t>
  </si>
  <si>
    <t>Теплоснабжение</t>
  </si>
  <si>
    <t>Вывоз ЖБО</t>
  </si>
  <si>
    <t xml:space="preserve">Распределение пара и горячей воды </t>
  </si>
  <si>
    <t>МУП "Борковское"</t>
  </si>
  <si>
    <t>гкал.куб.м.</t>
  </si>
  <si>
    <t>Рынок жилищно-коммунальных услуг</t>
  </si>
  <si>
    <t>МУП "Дубровское"</t>
  </si>
  <si>
    <t>МУП "Егорьевское"</t>
  </si>
  <si>
    <t>Рынок производства, передачи и распределения пара и горячей воды</t>
  </si>
  <si>
    <t>МУП Елбань</t>
  </si>
  <si>
    <t>Производство тепловой энергии</t>
  </si>
  <si>
    <t>МУП "Мамоновское"</t>
  </si>
  <si>
    <t>Производство пара и горячей воды (тепловая энергия)</t>
  </si>
  <si>
    <t>МУП "Малотомское"</t>
  </si>
  <si>
    <t>МУП "Никоново"</t>
  </si>
  <si>
    <t>МУП "Пеньковское"</t>
  </si>
  <si>
    <t>Производство пара и горячей воды(тепловой энергии); водоснабжение</t>
  </si>
  <si>
    <t>МУП "Жилищник"</t>
  </si>
  <si>
    <t>Деятельность по очистке и уборке прочая, невключенная в другие группировки</t>
  </si>
  <si>
    <t>Управление и эксплуатация жилог фонда</t>
  </si>
  <si>
    <t>МУП "Водоканал"</t>
  </si>
  <si>
    <t>МУП "Тепловик-2"</t>
  </si>
  <si>
    <t>Распределение пара и горячей воды</t>
  </si>
  <si>
    <t>МКУ "Спортивно-оздоровительный комплекс" Маслянинского района</t>
  </si>
  <si>
    <t>человек(условная единица)</t>
  </si>
  <si>
    <t>МКУ "Центр спорта и туризма"</t>
  </si>
  <si>
    <t>МУП "Маслянинскавтотранс"</t>
  </si>
  <si>
    <t>МКУ "Центр материального обеспечения Маслянинского района</t>
  </si>
  <si>
    <t xml:space="preserve">Ведение бухгалтерского учета в бюджетных и казенных учреждениях </t>
  </si>
  <si>
    <t>МКОУ ДПО Информационно-методический центр</t>
  </si>
  <si>
    <t>МКУ "Центр развития туризма Маслянинског района</t>
  </si>
  <si>
    <t xml:space="preserve">Рынок услуг в сфере культуры </t>
  </si>
  <si>
    <t>_</t>
  </si>
  <si>
    <t>МКУ "ИСЗ"</t>
  </si>
  <si>
    <t>Деятельность в области архитектуры, инженернотехническое проектирование в промышленности и строительстве</t>
  </si>
  <si>
    <t>МКУ "ЕДДС Маслянинского района"</t>
  </si>
  <si>
    <t>Деятельность, связанная с обеспечением военной безопасности</t>
  </si>
  <si>
    <t>МБУ КЦСОН</t>
  </si>
  <si>
    <t>МКУ "Маслянинская централизованная библиотечная система" Маслянинского района</t>
  </si>
  <si>
    <t>Деятельность библиотек, информационно-библиотечное обслуживание населения</t>
  </si>
  <si>
    <t>МБУ "Молодежный центр" Маслянинского района</t>
  </si>
  <si>
    <t>Рынок услуг в сфере культуры и молодежной политики</t>
  </si>
  <si>
    <t>посещение</t>
  </si>
  <si>
    <t>МКДОУ д/с Тополёк комб.вида</t>
  </si>
  <si>
    <t>МКДОУ д/с Теремок</t>
  </si>
  <si>
    <t>МКДОУ д/с Рябинка комб.вида</t>
  </si>
  <si>
    <t>МКДОУ д/с Колосок</t>
  </si>
  <si>
    <t>МКДОУ д/с Ленок</t>
  </si>
  <si>
    <t>МКДОУ д/с Ивушка</t>
  </si>
  <si>
    <t>МКДОУ д/с Золотой ключик</t>
  </si>
  <si>
    <t>МКДОУ д/с Светлячок</t>
  </si>
  <si>
    <t>МБДОУ д/с Росинка комб.вида</t>
  </si>
  <si>
    <t>МБОУ Маслянинская ООШ № 2</t>
  </si>
  <si>
    <t>дошкольное, общее</t>
  </si>
  <si>
    <t>МБОУ Маслянинская ООШ № 4</t>
  </si>
  <si>
    <t>МБОУ Маслянинская СОШ № 5</t>
  </si>
  <si>
    <t>МБОУ Александровская ООШ</t>
  </si>
  <si>
    <t>МБОУ Бажинская ООШ</t>
  </si>
  <si>
    <t>МБОУ Чупинская СОШ</t>
  </si>
  <si>
    <t>МБОУ Берёзовская СОШ</t>
  </si>
  <si>
    <t>МКОУ Борковская СОШ</t>
  </si>
  <si>
    <t>МКОУ Никоновская СОШ</t>
  </si>
  <si>
    <t>МБОУ Пеньковская СОШ</t>
  </si>
  <si>
    <t>МКОУ Пайвинская ООШ</t>
  </si>
  <si>
    <t>МБОУ Егорьевская СОШ</t>
  </si>
  <si>
    <t>МБОУ Суенгинская СОШ</t>
  </si>
  <si>
    <t>МКОУ Дубровская СОШ</t>
  </si>
  <si>
    <t>МБОУ Б-Изыракская СОШ</t>
  </si>
  <si>
    <t>МБОУ Мамоновская СОШ</t>
  </si>
  <si>
    <t>МКОУ Мало-Томская СОШ</t>
  </si>
  <si>
    <t>МКОУ Дресвянская ООШ</t>
  </si>
  <si>
    <t>МБОУ Елбанская СОШ</t>
  </si>
  <si>
    <t>МКОУ Чудиновская ООШ</t>
  </si>
  <si>
    <t>МКОУ Жерновская ОНШ-ДС</t>
  </si>
  <si>
    <t>МБОУ Маслянинская СОШ № 1</t>
  </si>
  <si>
    <t>МБОУ Маслянинская СОШ № 3</t>
  </si>
  <si>
    <t>МБОУ СОШ им. П.П.Лановенчика</t>
  </si>
  <si>
    <t>МБОУ ДО СШ</t>
  </si>
  <si>
    <t>ГАУ НСО Редакция газеты "Маслянинский льновод"</t>
  </si>
  <si>
    <t>ГБУЗ НСО «Маслянинская ЦРБ»</t>
  </si>
  <si>
    <t>ГАУ НСО «Маслянинский лесхоз»</t>
  </si>
  <si>
    <t>ГАУ СО НСО "Маслянинский комплексный социально-оздоровительный центр"</t>
  </si>
  <si>
    <t>1403/213870</t>
  </si>
  <si>
    <t>ГБУ НСО "УВ Маслянинского района НСО"</t>
  </si>
  <si>
    <t>МКУ СОК</t>
  </si>
  <si>
    <t>МКУ ЦСиТ</t>
  </si>
  <si>
    <t xml:space="preserve">Муниципальное казенное культурно-досуговое учреждение «Бажинский сельский Дом культуры» Маслянинского района Новосибирской области </t>
  </si>
  <si>
    <t>5 751 287</t>
  </si>
  <si>
    <t>Муниципальное казенное культурно-досуговое учреждение «Березовский сельский Дом культуры» Маслянинского района Новосибирской области</t>
  </si>
  <si>
    <t>4 610 183</t>
  </si>
  <si>
    <t>Муниципальное казенное культурно-досуговое учреждение «Большеизыракский сельский Дом культуры» Маслянинского района Новосибирской области</t>
  </si>
  <si>
    <t xml:space="preserve"> Муниципальное казенное культурно-досуговое учреждение «Борковский сельский Дом культуры» Маслянинского района Новосибирской области</t>
  </si>
  <si>
    <t>3 024 408</t>
  </si>
  <si>
    <t>Муниципальное казенное культурно-досуговое учреждение «Дубровский сельский Дом культуры» Маслянинского района Новосибирской области</t>
  </si>
  <si>
    <t>4 760 606</t>
  </si>
  <si>
    <t>Муниципальное казенное культурно-досуговое учреждение Егорьевский сельский Дом культуры  Маслянинского района Новосибирской области</t>
  </si>
  <si>
    <t>3 413 506</t>
  </si>
  <si>
    <t>Муниципальное казённое культурно-досуговое учреждение «Елбанский сельский Дом культуры Маслянинского района Новосибирской области</t>
  </si>
  <si>
    <t>3 515 003</t>
  </si>
  <si>
    <t xml:space="preserve">Муниципальное казенное культурно-досуговое учреждение «Малотомский сельский Дом культуры» Маслянинского района Новосибирской области </t>
  </si>
  <si>
    <t>3 298 205</t>
  </si>
  <si>
    <t>Муниципальное казённое культурно- досуговое учреждение «Мамоновский сельский Дом культуры» Маслянинского района Новосибирской области</t>
  </si>
  <si>
    <t>5 203 854</t>
  </si>
  <si>
    <t xml:space="preserve">Муниципальное казённое культурно-досуговое учреждение «Маслянинский Дом культуры» Маслянинского района Новосибирской области </t>
  </si>
  <si>
    <t>1 604 402</t>
  </si>
  <si>
    <t>21 411 350</t>
  </si>
  <si>
    <t>Муниципальное казенное культурно-досуговое учреждение «Никоновский  сельский Дом культуры» Маслянинского района Новосибирской области</t>
  </si>
  <si>
    <t>2 115 534</t>
  </si>
  <si>
    <t>Муниципальное казённое культурно-досуговое учреждение «Пеньковский сельский Дом культуры» Маслянинского района Новосибирской области</t>
  </si>
  <si>
    <t>5 945 482</t>
  </si>
  <si>
    <t xml:space="preserve">Муниципальное казенное учреждение «Маслянинский историко-краеведческий музей» Маслянинского района Новосибирской области </t>
  </si>
  <si>
    <t>2 320 702</t>
  </si>
  <si>
    <t>Государственное казенное учреждение дополнительного образования Новосибирской области «Маслянинская детская школа искусств»</t>
  </si>
  <si>
    <t>ГБПОУ НСО "Маслянинский межрайонный аграрный лицей"</t>
  </si>
  <si>
    <t>МУП "Мошковское АТП"</t>
  </si>
  <si>
    <t xml:space="preserve">Мошковский район </t>
  </si>
  <si>
    <t>Оказание услуг по перевозке пассажиров</t>
  </si>
  <si>
    <t>МУП "Коммунальное хозяйство" Мошковского района</t>
  </si>
  <si>
    <t>Холодное (питьевое) водоснабжение</t>
  </si>
  <si>
    <t>Водоотведение</t>
  </si>
  <si>
    <t>МУП "Широкоярское ЖКХ"</t>
  </si>
  <si>
    <t xml:space="preserve">м3, </t>
  </si>
  <si>
    <t>МКУК "Станционно-Ояшинское КДО"</t>
  </si>
  <si>
    <t>Культурно-досуговое учреждение</t>
  </si>
  <si>
    <t>МУП "Станционо-Ояшинский ЖКХ"</t>
  </si>
  <si>
    <t>м3, Гкал</t>
  </si>
  <si>
    <t>МУП "Обское ЖКХ"</t>
  </si>
  <si>
    <t>МУП "Теплосервис" г.п.р.п. Мошково</t>
  </si>
  <si>
    <t xml:space="preserve">куб.м. </t>
  </si>
  <si>
    <t>МУП "Коммунальные сети" г.п.р.п. Мошково</t>
  </si>
  <si>
    <t>подключение (техническое присоединение)</t>
  </si>
  <si>
    <t>МАУ "Услуги благоустройства" рабочего поселка Мошково</t>
  </si>
  <si>
    <t>услуги катка, коньков</t>
  </si>
  <si>
    <t>усл.</t>
  </si>
  <si>
    <t>услуги спец.техники</t>
  </si>
  <si>
    <t>ГАУ НСО Редакция газеты "Мошковская новь"</t>
  </si>
  <si>
    <t>Мошковский район</t>
  </si>
  <si>
    <t>АО «Дубровинский лесхоз»</t>
  </si>
  <si>
    <t>ГАУ ССО НСО "Успенский психоневрологический интернат"</t>
  </si>
  <si>
    <t>839/3719962</t>
  </si>
  <si>
    <t>ГАСУ СО НСО "Ояшинский дом-интернат для детей-инвалидов и молодых инвалидов, имеющих психические расстройства"</t>
  </si>
  <si>
    <t>420/4052685</t>
  </si>
  <si>
    <t>ГБУ НСО "УВ Мошковского районаНСО"</t>
  </si>
  <si>
    <t>Муниципальное казённое учреждение культуры «Балтинское культурно-досуговое объединение» Мошковского района Новосибирской области</t>
  </si>
  <si>
    <t>3 858 041</t>
  </si>
  <si>
    <t>Муниципальное казённое учреждение культуры «Барлакское культурно-досуговое объединение» Мошковского района Новосибирской области **</t>
  </si>
  <si>
    <t>Муниципальное казённое учреждение культуры «Дубровинское культурно-досуговое объединение» Мошковского района Новосибирской области</t>
  </si>
  <si>
    <t>24 125</t>
  </si>
  <si>
    <t>8 657 647</t>
  </si>
  <si>
    <t>Муниципальное казённое учреждение культуры «Кайлинское культурно-досуговое объединение» Мошковского района Новосибирской области</t>
  </si>
  <si>
    <t>5 166 075</t>
  </si>
  <si>
    <t>Муниципальное казённое учреждение культуры «Новомошковское культурно-досуговое объединение» Мошковского района Новосибирской области</t>
  </si>
  <si>
    <t>Муниципальное казённое учреждение культуры «Сарапульское культурно-досуговое объединение» Мошковского района Новосибирской области</t>
  </si>
  <si>
    <t>3 867 128</t>
  </si>
  <si>
    <t>Муниципальное казённое учреждение культуры «Сокурское культурно-досуговое объединение» Мошковского района Новосибирской области**</t>
  </si>
  <si>
    <t xml:space="preserve">Муниципальное казённое учреждение культуры «Станционно-Ояшинское  культурно-досуговое объединение» Мошковского района Новосибирской области </t>
  </si>
  <si>
    <t>4 504 081</t>
  </si>
  <si>
    <t>Муниципальное казённое учреждение культуры «Ташаринское  культурно-досуговое объединение» Мошковского района Новосибирской области **</t>
  </si>
  <si>
    <t>Муниципальное казённое учреждение культуры «Широкоярское  культурно-досуговое объединение» Мошковского района Новосибирской области **</t>
  </si>
  <si>
    <t>Муниципальное казённое учреждение культуры ДК «Западный « Мошковского района Новосибирской области **</t>
  </si>
  <si>
    <t>Муниципальное казённое учреждение культуры «Управление культуры и молодёжной политики» Мошковского района Новосибирской области</t>
  </si>
  <si>
    <t>53 338 416</t>
  </si>
  <si>
    <t>Муниципальное казённое учреждение культуры «Мошковская районная централизованная библиотечная система» Мошковского района Новосибирской области</t>
  </si>
  <si>
    <t>47 057 024</t>
  </si>
  <si>
    <t>Муниципальное казённое учреждение культуры «Мошковский районный краеведческий музей» Мошковского района Новосибирской области</t>
  </si>
  <si>
    <t>3 151 125</t>
  </si>
  <si>
    <t>Муниципальное бюджетное учреждение дополнительного образования «Детская школа искусств» Мошковского района Новосибирской области</t>
  </si>
  <si>
    <t xml:space="preserve">16 346 266 </t>
  </si>
  <si>
    <t>МКОУ Мошковская СОШ №1</t>
  </si>
  <si>
    <t>МКОУ СОШ Мошковский ЦО</t>
  </si>
  <si>
    <t>общее, дошкольное</t>
  </si>
  <si>
    <t>МКОУ Станционно-Ояшинская  СОШ</t>
  </si>
  <si>
    <t>МКОУ Ташаринская СОШ</t>
  </si>
  <si>
    <t>МКОУ Сокурская СОШ №19</t>
  </si>
  <si>
    <t>МКОУ Сокурская СОШ</t>
  </si>
  <si>
    <t>МКОУ Новомошковская СОШ</t>
  </si>
  <si>
    <t>МКОУ Балтинская СОШ</t>
  </si>
  <si>
    <t>МКОУ Белоярская СОШ</t>
  </si>
  <si>
    <t>МКОУ Большевистская СОШ</t>
  </si>
  <si>
    <t>МКОУ Дубровинская СОШ</t>
  </si>
  <si>
    <t>МКОУ Кайлинская СОШ</t>
  </si>
  <si>
    <t>МКОУ Смоленская СОШ</t>
  </si>
  <si>
    <t>МКОУ Широкоярская СОШ</t>
  </si>
  <si>
    <t>МКОУ Мошковская СОШ №2</t>
  </si>
  <si>
    <t>МКОУ Емельяновская ООШ</t>
  </si>
  <si>
    <t>МКОУ Барлакская ООШ</t>
  </si>
  <si>
    <t>МКОУ Вороновская ООШ</t>
  </si>
  <si>
    <t>МКОУ Красногорская ООШ</t>
  </si>
  <si>
    <t>МКОУ Мошнинская ООШ</t>
  </si>
  <si>
    <t>МКОУ Обская ООШ</t>
  </si>
  <si>
    <t>МКОУ Радужская ООШ</t>
  </si>
  <si>
    <t>МКОУ Томиловская ООШ</t>
  </si>
  <si>
    <t>МКОУ Уч.-Балтинская ООШ</t>
  </si>
  <si>
    <t>МКОУ Октябрьская СОШ №2</t>
  </si>
  <si>
    <t>МКОУ Мошковская ОШИ</t>
  </si>
  <si>
    <t>МКОУ ДО Мошковский ДДТ</t>
  </si>
  <si>
    <t>доп. обр</t>
  </si>
  <si>
    <t>МБОУ ДО Мошковская ДШИ</t>
  </si>
  <si>
    <t>МАОУ ДО Мошковская ДЮСШ</t>
  </si>
  <si>
    <t>МКДОУ Мошковский  д/с №3 Улыбка</t>
  </si>
  <si>
    <t>МКДОУ Мошковский д/с №2 Рябинка</t>
  </si>
  <si>
    <t>МКДОУ Ст.-Ояшинский д/с</t>
  </si>
  <si>
    <t>МКДОУ Ташаринский д/с Лесовичок</t>
  </si>
  <si>
    <t>МКДОУ Сокурский д/с Сказка</t>
  </si>
  <si>
    <t>МКДОУ Сокурский д/с Тополек</t>
  </si>
  <si>
    <t xml:space="preserve">МКДОУ Октябрьский д/с Светлячок </t>
  </si>
  <si>
    <t xml:space="preserve">МКДОУ Октябрьский д/с Колокольчик </t>
  </si>
  <si>
    <t>МКДОУ Октябрьский д/с Журавушка</t>
  </si>
  <si>
    <t>МУП "Ложок"</t>
  </si>
  <si>
    <t>Новосибирский район</t>
  </si>
  <si>
    <t>МУП ДЕЗ ЖКХ "Боровское"</t>
  </si>
  <si>
    <t>МУП ДЕЗ ЖКХ "Армейский"</t>
  </si>
  <si>
    <t>МУП "Верх-Тула Ресурс"</t>
  </si>
  <si>
    <t>МУП ДЕЗ ЖКХ "Кубовинское"</t>
  </si>
  <si>
    <t>м4</t>
  </si>
  <si>
    <t>МУП ЖКХ "Восход"</t>
  </si>
  <si>
    <t>МУП ЖКХ "Ярковское"</t>
  </si>
  <si>
    <t>МУП ДЕЗ ЖКХ "Плотниковское"</t>
  </si>
  <si>
    <t>МУП ТВК "Толмачево"</t>
  </si>
  <si>
    <t>МУП ЖКХ "Перспектива"</t>
  </si>
  <si>
    <t>МУП "Криводановское"</t>
  </si>
  <si>
    <t>МУП "Раздольненское водоснабжение"</t>
  </si>
  <si>
    <t>МУП "Тепло"</t>
  </si>
  <si>
    <t>МУП ЖКХ "Комбинат-Барышевсикй"</t>
  </si>
  <si>
    <t>ГАУ ССО НСО "Каменский психоневрологический интернат"</t>
  </si>
  <si>
    <t>333/2207010</t>
  </si>
  <si>
    <t>ГАУ НСО "Областной центр социальной помощи семье и детям "Морской залив"</t>
  </si>
  <si>
    <t>1346/286920</t>
  </si>
  <si>
    <t>ГБУ НСО "УВ Новосибирского р-на НСО"</t>
  </si>
  <si>
    <t>МКУ "Управление физической культуры и спорта Новосибирского района Новосибирской области"</t>
  </si>
  <si>
    <t>МБОУ Краснообская СОШ №1</t>
  </si>
  <si>
    <t>Реализация основных общеобразовательных программ начального общего, среднего и основного образования.</t>
  </si>
  <si>
    <t>МБОУ Краснообская СОШ №2</t>
  </si>
  <si>
    <t>Реализация основных общеобразовательных программ начального общего, среднего, основного и дошкольного образования.</t>
  </si>
  <si>
    <t>МБОУ- Ярковская СОШ №3 с кадетскими классами</t>
  </si>
  <si>
    <t>МБОУ- Алексеевская  основная школа №4</t>
  </si>
  <si>
    <t>МКОУ " Ленинская средняя школа №6"</t>
  </si>
  <si>
    <t>МБОУ" Красноглинная ООШ №7"</t>
  </si>
  <si>
    <t>МБОУ- Барышевская СШ№9</t>
  </si>
  <si>
    <t>МБОУ-СОШ №11 Шиловского гарнизона</t>
  </si>
  <si>
    <t>МБОУ-Берёзовская СОШ №12</t>
  </si>
  <si>
    <t>МАОУ Новосибирского района Новосибирской области - лицей №13 п. Краснообск</t>
  </si>
  <si>
    <t>МБОУ-Верх-Тулинская СОШ№14</t>
  </si>
  <si>
    <t>МБОУ-СШ №18 ст Мочище</t>
  </si>
  <si>
    <t>МБОУ " Гусинобродская ОШ№18"</t>
  </si>
  <si>
    <t>МБОУ-Раздольненская школа №19</t>
  </si>
  <si>
    <t>МБОУ- Криводановская СШ №22</t>
  </si>
  <si>
    <t>МАОУ- Марусинская СОШ № 24</t>
  </si>
  <si>
    <t>МБОУ Кудряшовская СШ №25</t>
  </si>
  <si>
    <t>МБОУ " Краснояровская  средняя школа №30 имени Героя России Александра Галле"</t>
  </si>
  <si>
    <t>МКОУ-Кубовинская ОШ № 31</t>
  </si>
  <si>
    <t>МБОУ-Сосновская СОШ №32</t>
  </si>
  <si>
    <t>МКОУ ООШ № 39</t>
  </si>
  <si>
    <t>МБОУ "Каменская СОШ №44"</t>
  </si>
  <si>
    <t>МБОУ -"Мочищенская СОШ №45"</t>
  </si>
  <si>
    <t>МБОУ -Ленинская СОШ №47</t>
  </si>
  <si>
    <t>МКОУ " Красномайская ОШ № 49"</t>
  </si>
  <si>
    <t>МКОУ - "Приобская школа №53"</t>
  </si>
  <si>
    <t>МБОУ " Новолуговская средняя обшеобразовательная школа №57</t>
  </si>
  <si>
    <t>МБОУ " Издревинская средняя школа №58"</t>
  </si>
  <si>
    <t>МАОУ " Толмачёвская  СОШ №61"</t>
  </si>
  <si>
    <t>МБОУ- Пашинская СОШ №70</t>
  </si>
  <si>
    <t>"МКОУ- Сенчанская  основная школа № 76"</t>
  </si>
  <si>
    <t>МКОУ -Ново-Шиловская СОШ №82</t>
  </si>
  <si>
    <t>МБОУ-Боровская СШ №84</t>
  </si>
  <si>
    <t>МБОУ-Плотниковская СОШ №111</t>
  </si>
  <si>
    <t>МБОУ- Железнодорожная СОШ №121</t>
  </si>
  <si>
    <t>МБОУ " Мичуринская СОШ №123"</t>
  </si>
  <si>
    <t>МБОУ-ООШ №161</t>
  </si>
  <si>
    <t xml:space="preserve"> МАОУ "Гимназия "Краснообская"</t>
  </si>
  <si>
    <t xml:space="preserve">МАОУ Центр образования " Верх-Тулинский" </t>
  </si>
  <si>
    <t xml:space="preserve">МАОУ Центр образования " ВОСХОД" </t>
  </si>
  <si>
    <t>МКДОУ детский сад"Белочка"</t>
  </si>
  <si>
    <t>Реализация основных общеобразовательных программ дошкольного образования</t>
  </si>
  <si>
    <t>МКДОУ детский сад"Василёк"п. Железнодорожный</t>
  </si>
  <si>
    <t>МБДОУ- детский сад "Дельфин"</t>
  </si>
  <si>
    <t>МБДОУ детский сад"Елочка"</t>
  </si>
  <si>
    <t>МБДОУ детский сад" Звёздочка"</t>
  </si>
  <si>
    <t>МКДОУ детский сад"Земляничка"с.Берёзовка</t>
  </si>
  <si>
    <t>МБДОУ- детский сад "Золотая рыбка"</t>
  </si>
  <si>
    <t>МКДОУ детский сад"Золотой Ключик"</t>
  </si>
  <si>
    <t>МБДОУ детский сад"Капелька"</t>
  </si>
  <si>
    <t>МАДОУ- детский сад  "Колосок"</t>
  </si>
  <si>
    <t>МКДОУ детский сад"Лучик"</t>
  </si>
  <si>
    <t>МКДОУ- детский сад "Лукоморье"</t>
  </si>
  <si>
    <t>МБДОУ- детский сад "Медвежонок"</t>
  </si>
  <si>
    <t>МКДОУ детский сад"Незабудка"</t>
  </si>
  <si>
    <t>МКДОУ детский сад" Радуга"</t>
  </si>
  <si>
    <t>МКДОУ детский сад"Родничок"</t>
  </si>
  <si>
    <t>МБДОУ детский сад" Росток"</t>
  </si>
  <si>
    <t>МКДОУ детский сад"Солнышко"</t>
  </si>
  <si>
    <t>МБДОУ- детский сад комбинированого вида "Теремок"</t>
  </si>
  <si>
    <t>МБДОУ детский сад"Чебурашка"</t>
  </si>
  <si>
    <t>МБДОУ детский сад"Кубики"</t>
  </si>
  <si>
    <t>МБУ ДО-ДЮСШ "Академия"</t>
  </si>
  <si>
    <t>Реализация дополнительных общеобразовательных общеразвивающих программ</t>
  </si>
  <si>
    <t>МБУДО – ДООЦ «Арго»</t>
  </si>
  <si>
    <t>МБУ ДО-ДДТ "Мастер"</t>
  </si>
  <si>
    <t>МБУДО ДМШ р.п. Краснообск</t>
  </si>
  <si>
    <t>МБУДО ДХШ р.п. Краснообск</t>
  </si>
  <si>
    <t>МБУ ДО ДЮСШ «Рекорд»</t>
  </si>
  <si>
    <t>МБУ ДО НСР НСО "СЮН"</t>
  </si>
  <si>
    <t>МБУ ДО - ДЮСШ "Чемпион"</t>
  </si>
  <si>
    <t>Муниципальное казенное учреждение Барышевский культурный центр Радуга</t>
  </si>
  <si>
    <t>Муниципальное казенное учреждение Социально-культурное объединение «Гармония»</t>
  </si>
  <si>
    <t>26 039 133</t>
  </si>
  <si>
    <t>Муниципальное казенное учреждение Социально-культурное объединение «Боровское»</t>
  </si>
  <si>
    <t>38 309 883</t>
  </si>
  <si>
    <t>Муниципальное казённое учреждение культуры «Музыкально-эстетический центр» с. Верх-Тула</t>
  </si>
  <si>
    <t>Муниципальное бюджетное учреждение р.п. Краснообска «Дом культуры»</t>
  </si>
  <si>
    <t>Муниципальное казенное учреждение «Культурно-Досуговое и спортивное объединение» села Криводановка</t>
  </si>
  <si>
    <t>23 297 048</t>
  </si>
  <si>
    <t>Муниципальное казенное учреждение Социально-культурное объединение «Вместе»</t>
  </si>
  <si>
    <t>Муниципальное казённое учреждение «Социально-культурное объединение дачного посёлка Кудряшовский</t>
  </si>
  <si>
    <t>21 866 831</t>
  </si>
  <si>
    <t>Муниципальное казенное учреждение Социально-культурное объединение  «Мичуринский»</t>
  </si>
  <si>
    <t>12 207 500</t>
  </si>
  <si>
    <t>Муниципальное бюджетное учреждение Ленинский Дом культуры</t>
  </si>
  <si>
    <t>11 087 196</t>
  </si>
  <si>
    <t>Муниципальное казенное учреждение Культурный центр «Мочище»</t>
  </si>
  <si>
    <t>5.430</t>
  </si>
  <si>
    <t>6 201 187</t>
  </si>
  <si>
    <t>Муниципальное казенное учреждение культуры «Сельский Дом культуры д. Издревая»</t>
  </si>
  <si>
    <t>Муниципальное казенное учреждение Социально-культурное объединение «Вдохновение»</t>
  </si>
  <si>
    <t>Муниципальное казённое учреждение Культурно-досуговый объект «Раздольненский»</t>
  </si>
  <si>
    <t>2 733 000</t>
  </si>
  <si>
    <t>Муниципальное бюджетное учреждение Дом Культуры «Садовый»</t>
  </si>
  <si>
    <t>6 174 835</t>
  </si>
  <si>
    <t>Муниципальное  казенное  учреждение  Культурно-досуговый  центр  станции  Мочище</t>
  </si>
  <si>
    <t xml:space="preserve"> 4 989 658</t>
  </si>
  <si>
    <t>Муниципальное казенное учреждении Социально-культурное объединение «Молодость»</t>
  </si>
  <si>
    <t>4 059 100</t>
  </si>
  <si>
    <t>Муниципальное казенное учреждение Ярковский Дом культуры ДК с. Ярково</t>
  </si>
  <si>
    <t>Муниципальное казенное учреждение Новосибирского района Новосибирской области «Управление культуры Новосибирского района»</t>
  </si>
  <si>
    <t>32 117 700</t>
  </si>
  <si>
    <t>Муниципальное казенное учреждение Новосибирского района  Новосибирской области «Централизованная библиотечная система»</t>
  </si>
  <si>
    <t>Муниципальное бюджетное учреждение Новосибирского района Новосибирской области дополнительного образования «Детская музыкальная школа р.п. Краснообск»</t>
  </si>
  <si>
    <t>12 001 000</t>
  </si>
  <si>
    <t>Муниципальное бюджетное учреждение Новосибирского района Новосибирской области дополнительного образования «Детская художественная школа р.п. Краснообск»</t>
  </si>
  <si>
    <t>16 578 000</t>
  </si>
  <si>
    <t>Муниципальное казенное учреждение  Новосибирского района Новосибирской области дополнительного образования «Детская школа искусств с. Боровое»</t>
  </si>
  <si>
    <t>Муниципальное казенное учреждение дополнительного образования Новосибирского района Новосибирской области «Детская школа искусств с. Верх-Тула»</t>
  </si>
  <si>
    <t>Муниципальное бюджетное учреждение дополнительного образования Новосибирского района Новосибирской области «Детская школа искусств с. Криводановка»</t>
  </si>
  <si>
    <t>9 371 400</t>
  </si>
  <si>
    <t>Муниципальное казенное учреждение Новосибирского района Новосибирской области дополнительного образования «Детская школа искусств д.п. Кудряшовский»</t>
  </si>
  <si>
    <t>13 065 000</t>
  </si>
  <si>
    <t>Муниципальное казенное учреждение Новосибирского района Новосибирской области дополнительного образования «Детская школа искусств п. Тулинский»</t>
  </si>
  <si>
    <t>Муниципальное бюджетное учреждение Новосибирского района Новосибирской области дополнительного образования «Детская школа искусств с. Ярково»</t>
  </si>
  <si>
    <t>11 864 124</t>
  </si>
  <si>
    <t>Муниципальное бюджетное учреждение дополнительного образования Новосибирского района Новосибирской области «Детская школа искусств с. Барышево»</t>
  </si>
  <si>
    <t>Муниципальное казенное учреждение дополнительного образования Новосибирского района Новосибирской области «Детская школа искусств с. Раздольное»</t>
  </si>
  <si>
    <t>10 728 055</t>
  </si>
  <si>
    <t>МБУ ДО ГЦДО "Лидер"</t>
  </si>
  <si>
    <t>г. Обь</t>
  </si>
  <si>
    <t>Рынок услуг дополнительного образования</t>
  </si>
  <si>
    <t xml:space="preserve">МБУ «Комплексный центр социального обслуживания населения города Оби «Забота»       </t>
  </si>
  <si>
    <t>МБОУ "СОШ № 26"</t>
  </si>
  <si>
    <t>Рынок слуг общего образования</t>
  </si>
  <si>
    <t>МБОУ школа № 2</t>
  </si>
  <si>
    <t>Рынок услуг общего образования</t>
  </si>
  <si>
    <t>МБОУ школа № 60</t>
  </si>
  <si>
    <t>МКУ Центр "Вера"</t>
  </si>
  <si>
    <t>Рынок услуг психолого-педагогической и медицинской помощи</t>
  </si>
  <si>
    <t>МБУДО "ДШИ г. Оби"</t>
  </si>
  <si>
    <t>рынок услуг в сфере дополнительного образования</t>
  </si>
  <si>
    <t>МБУ "ДК Крылья Сибири"</t>
  </si>
  <si>
    <t>МКУ "Центральная библиотечная система города Оби"</t>
  </si>
  <si>
    <t>МБДОУ детский сад № 1 "Родничок"</t>
  </si>
  <si>
    <t>МБДОУ детский сад № 2 "Березка"</t>
  </si>
  <si>
    <t>МБДОУ детский сад № 3 "Светлячок"</t>
  </si>
  <si>
    <t>МБДОУ детский сад № 4 "Солныщшко"</t>
  </si>
  <si>
    <t>МБДОУ детский сад № 107 "Тополек"</t>
  </si>
  <si>
    <t>МБУ "УК ЖКХ"</t>
  </si>
  <si>
    <t>Рынок услуг в сфере жилищно-коммунального хозяйства</t>
  </si>
  <si>
    <t>МКУ ДО "Центр развития физическй культуры, спорта и молодежной политики" города Оби Новосибирской области</t>
  </si>
  <si>
    <t>Рынок услуг в сфере физической культуры и спорта</t>
  </si>
  <si>
    <t>МУП "Теплосервис"(на стадии ликвидации)</t>
  </si>
  <si>
    <t>Рынок в сфере теплоснабжения</t>
  </si>
  <si>
    <t>ГБУЗ НСО «ОЦГБ»</t>
  </si>
  <si>
    <t>ГАСУ СО НСО "Обской психоневрологический интернат"</t>
  </si>
  <si>
    <t>672/4281606</t>
  </si>
  <si>
    <t xml:space="preserve">МКУ ДО "Центр развития физическй культуры, спорта и молодежной политики" </t>
  </si>
  <si>
    <t>ОАО"Ордынский теплоучасток 1"</t>
  </si>
  <si>
    <t>Ордынский район</t>
  </si>
  <si>
    <t>ОАО"Ордынский жилищно-коммунальный сервис"</t>
  </si>
  <si>
    <t>благоустройство</t>
  </si>
  <si>
    <t>рубли</t>
  </si>
  <si>
    <t>МУП ЖКХ "Ирменское"</t>
  </si>
  <si>
    <t>тыс.м³</t>
  </si>
  <si>
    <t>МУП "ЕУК ЖКХ"</t>
  </si>
  <si>
    <t>Прочие услуги</t>
  </si>
  <si>
    <t>МУП "Ордынское"</t>
  </si>
  <si>
    <t>МУП "Ордынское АТП"</t>
  </si>
  <si>
    <t>транспорт</t>
  </si>
  <si>
    <t>тыс.чел</t>
  </si>
  <si>
    <t>МКОУ -Ордынская СОШ №1</t>
  </si>
  <si>
    <t>образование</t>
  </si>
  <si>
    <t>МКОУ- Ордынская СОШ №2</t>
  </si>
  <si>
    <t>МКОУ- Ордынская СОШ №3</t>
  </si>
  <si>
    <t>МКОУ -Берёзовская СОШ</t>
  </si>
  <si>
    <t>МКОУ- Вагайцевская СОШ</t>
  </si>
  <si>
    <t>МКОУ -Верх-Алеусская СОШ</t>
  </si>
  <si>
    <t>МКОУ -Верх-Ирменская СОШ</t>
  </si>
  <si>
    <t>МКОУ- Верх- Чикская СОШ</t>
  </si>
  <si>
    <t>МКОУ - Кирзинская СОШ</t>
  </si>
  <si>
    <t>МКОУ- Козихинская СОШ</t>
  </si>
  <si>
    <t>МКОУ- Красноярская СОШ</t>
  </si>
  <si>
    <t>МКОУ -Новопичуговская СОШ</t>
  </si>
  <si>
    <t>МКОУ- Нижнекаменская СОШ</t>
  </si>
  <si>
    <t>МКОУ- Петровская СОШ</t>
  </si>
  <si>
    <t>МКОУ- Пролетарская СОШ</t>
  </si>
  <si>
    <t>МКОУ -Спиринская ООШ</t>
  </si>
  <si>
    <t xml:space="preserve">МКОУ- Устюжанинская СОШ </t>
  </si>
  <si>
    <t>МКОУ- Усть-Луковская СОШ</t>
  </si>
  <si>
    <t>МКОУ -Филипповская СОШ</t>
  </si>
  <si>
    <t>МКОУ- Чингисская СОШ</t>
  </si>
  <si>
    <t>МКОУ- Новошарпская СОШ</t>
  </si>
  <si>
    <t>МКОУ -Рогалевская СОШ</t>
  </si>
  <si>
    <t>МКОУ -Новокузьминская ООШ</t>
  </si>
  <si>
    <t>МКОУ- Чернаковская НОШ</t>
  </si>
  <si>
    <t>МКДОУ- Ордынский детский сад "Росинка"</t>
  </si>
  <si>
    <t>МКДОУ- Вагайцевский детский сад "Солнышко"</t>
  </si>
  <si>
    <t>МКДОУ -Чернаковский детский сад "Теремок"</t>
  </si>
  <si>
    <t>МКДОУ- Новошарапский детский сад "Березка"</t>
  </si>
  <si>
    <t>МКДОУ -Новопичуговский детский сад "Золотой петушок"</t>
  </si>
  <si>
    <t>МБОУ ДОД Ордынскоя ДЮСШа</t>
  </si>
  <si>
    <t>МБОУ ДОД дом детского творчества</t>
  </si>
  <si>
    <t xml:space="preserve">МКОУ- Ордынская санаторная школа </t>
  </si>
  <si>
    <t>МКОУ- Верх- Ирменская коррекционная школа</t>
  </si>
  <si>
    <t>МКОУ -Шайдуровская НОШ</t>
  </si>
  <si>
    <t>МКДОУ- Красноярский детский сад "Кораблик"</t>
  </si>
  <si>
    <t>МКДОУ - Ордынский детский сад "Радуга"</t>
  </si>
  <si>
    <t>МКДОУ -Ордынский детский сад "Ручеёк"</t>
  </si>
  <si>
    <t>МКУ "ЕДДС Ордынского района"</t>
  </si>
  <si>
    <t>Деятельность по обеспечению безопасности и ЧС</t>
  </si>
  <si>
    <t>МКУ СКЦ Ордынского района</t>
  </si>
  <si>
    <t>МКУ Ордынский историко-художественный музей</t>
  </si>
  <si>
    <t>МКУК Ордынская ЦБС</t>
  </si>
  <si>
    <t>МКУДО ОДШИ</t>
  </si>
  <si>
    <t>МКУ АХЦ Ордынского района</t>
  </si>
  <si>
    <t>ГАУ НСО Редакция газеты "Ордынская газета"</t>
  </si>
  <si>
    <t>ГБУЗ НСО «Ордынская ЦРБ»</t>
  </si>
  <si>
    <t>ГАУ НСО «Ордынский лесхоз»</t>
  </si>
  <si>
    <t>ГБУ НСО "УВ Ордынского района НСО"</t>
  </si>
  <si>
    <t>ГБПОУ НСО "Ордынский аграрный колледж"</t>
  </si>
  <si>
    <t>МУП "Северное АТП"</t>
  </si>
  <si>
    <t>Северный район</t>
  </si>
  <si>
    <t>МКОУ детский сад "Сказка"</t>
  </si>
  <si>
    <t>воспитанники</t>
  </si>
  <si>
    <t>МКУ ЖКХ Останинского с/с</t>
  </si>
  <si>
    <t>услуги ЖКХ</t>
  </si>
  <si>
    <t>МКУ ЖКХ Остяцкого с/с</t>
  </si>
  <si>
    <t>пользователь</t>
  </si>
  <si>
    <t>МКУ ЖКХ Федоровского с/с</t>
  </si>
  <si>
    <t>Администрация Останинского с/с</t>
  </si>
  <si>
    <t>квартальные платежи</t>
  </si>
  <si>
    <t>кв.м</t>
  </si>
  <si>
    <t>МКУ ЖКХ Бергульского с/с</t>
  </si>
  <si>
    <t>потребители</t>
  </si>
  <si>
    <t>МКУ ЖКХ Чебаковского с/с</t>
  </si>
  <si>
    <t>МКУ ЖКХ Чувашинского с/с</t>
  </si>
  <si>
    <t>Муниципальное казенное общеобразовательное учреждение  Северного района Новосибирской области Коб-Кордоновская основная школа</t>
  </si>
  <si>
    <t>основное среднее образование</t>
  </si>
  <si>
    <t>учащиеся</t>
  </si>
  <si>
    <t>Муниципальное казенное учреждение культуры «Централизованная библиотечная система» Северного района Новосибирской области</t>
  </si>
  <si>
    <t>Муниципальное казенное общеобразовательное учреждение  Северного района Новосибирской области Биазинская средняя школа</t>
  </si>
  <si>
    <t>Муниципальное казенное общеобразовательное учреждение  Северного района Новосибирской области Бергульская основная школа</t>
  </si>
  <si>
    <t>муниципальное казенное общеобразовательное учреждение  Северного района Новосибирской области Северная средняя школа</t>
  </si>
  <si>
    <t>Муниципальное казенное общеобразовательное учреждение  Северного района Новосибирской области Верх-Красноярская средняя школа</t>
  </si>
  <si>
    <t>Муниципальное казенное общеобразовательное учреждение  Северного района Новосибирской области Чувашинская основная школа</t>
  </si>
  <si>
    <t>Муниципальное бюджетное учреждение дополнительного образования Северного района Новосибирской области Дом детского творчества МКУ ДО ДДТ</t>
  </si>
  <si>
    <t>Муниципальное казенное общеобразовательное учреждение  Северного района Новосибирской области Витинская основная школа</t>
  </si>
  <si>
    <t>Муниципальное казенное общеобразовательное учреждение  Северного района Новосибирской области Остяцкая основная школа</t>
  </si>
  <si>
    <t>Муниципальное казенное учреждение дополнительного образования "Детская школа искуств имени А.И.Баева  Северного района Новосибирской области</t>
  </si>
  <si>
    <t>обучающиеся</t>
  </si>
  <si>
    <t xml:space="preserve">Муниципальное казенное учреждение культуры "Культурно-досуговый центр"Северного района Новосибирской области </t>
  </si>
  <si>
    <t xml:space="preserve">культурно-досуговые услуги </t>
  </si>
  <si>
    <t>Муниципальное казенное общеобразовательное учреждение  Северного района Новосибирской области Гражданцевская средняя школа</t>
  </si>
  <si>
    <t>ГБУЗ НСО «Северная ЦРБ»</t>
  </si>
  <si>
    <t>АО «Северный лесхоз»</t>
  </si>
  <si>
    <t>ГБУ НСО "УВ Северного района НСО"</t>
  </si>
  <si>
    <t>МКОУ Новотроицкая ОШ</t>
  </si>
  <si>
    <t>МКОУ Федоровская ОШ</t>
  </si>
  <si>
    <t>Муниципальное унитарное предприятие "Битковское ЖКХ" Сузунского района</t>
  </si>
  <si>
    <t>Сузунский район</t>
  </si>
  <si>
    <t>отопление</t>
  </si>
  <si>
    <t xml:space="preserve">водоснабжение </t>
  </si>
  <si>
    <t>вывозЖБО, водоотведение</t>
  </si>
  <si>
    <t>жилищные услуги</t>
  </si>
  <si>
    <t>Муниципальное унитарное предприятие "Бобровское ЖКХ" Сузунского района</t>
  </si>
  <si>
    <t>Муниципальное унитарное предприятие "Верх-Сузунское ЖКХ" Сузунского района</t>
  </si>
  <si>
    <t>Муниципальное унитарное предприятие "Заковряжинское ЖКХ" Сузунского района</t>
  </si>
  <si>
    <t>Муниципальное унитарное предприятие "Шарчинское ЖКХ" Сузунского района</t>
  </si>
  <si>
    <t>Муниципальное унитарное предприятие "Шипуновское ЖКХ" Сузунского района</t>
  </si>
  <si>
    <t>Открытое акционерное общество "Сузунское ЖКХ"</t>
  </si>
  <si>
    <t>МУП "Сузунское ПАТП"</t>
  </si>
  <si>
    <t>пассаж.км</t>
  </si>
  <si>
    <t>МУП " ПАТП-Сузун"</t>
  </si>
  <si>
    <t>МКУ "Управление автомобильного транспорта и дорожного хозяйства"</t>
  </si>
  <si>
    <t>МКУ Сузунского района "Управление имуществом"</t>
  </si>
  <si>
    <t>имущество</t>
  </si>
  <si>
    <t>МКУ "Управленик культуры, спорта, туризма и молодежной политики Сузунского района"</t>
  </si>
  <si>
    <t>МКУ Сузунского района "Центр культуры и досуга молодежи"</t>
  </si>
  <si>
    <t>МБУК Сузунского района краеведческий музей "Центр исторической информации"</t>
  </si>
  <si>
    <t>МКУ "Комплексный центр социального обслуживания населения"</t>
  </si>
  <si>
    <t>социальные услуги</t>
  </si>
  <si>
    <t>МБУССО Сузунского района "Дом милосердия"</t>
  </si>
  <si>
    <t>МКУ Сузунского района "Центр закупок"</t>
  </si>
  <si>
    <t>организация и проведение закупок для муниципальных нужд</t>
  </si>
  <si>
    <t>закупка</t>
  </si>
  <si>
    <t>МКУ Сузунского района "Единый центр бухгалтерских услуг"</t>
  </si>
  <si>
    <t>бухгалтерские услуги</t>
  </si>
  <si>
    <t>МБУК Сузунского района "Сузунская централизованная библиотечная система"</t>
  </si>
  <si>
    <t>МКУ Сузунского района "Сузунский спортивно-оздоровительный центр"</t>
  </si>
  <si>
    <t>спорт</t>
  </si>
  <si>
    <t>МКУ Сузунского района "Культурно-досуговое объединение"</t>
  </si>
  <si>
    <t>МБУ ДО Сузунского района "Центр развития физической культуры  спорта"</t>
  </si>
  <si>
    <t xml:space="preserve">Дополнительное образование </t>
  </si>
  <si>
    <t>дето/дни</t>
  </si>
  <si>
    <t>МКУ "Управление образованием Сузунского района!</t>
  </si>
  <si>
    <t>МКУ Сузунского района "Управление капитального строительства"</t>
  </si>
  <si>
    <t>строительство</t>
  </si>
  <si>
    <t>МКУ Сузунского района "Управление по гражданской обороне и чрезвычайным ситуациям"</t>
  </si>
  <si>
    <t>гражданская оборона</t>
  </si>
  <si>
    <t>МКОУ Битковская СОШ</t>
  </si>
  <si>
    <t xml:space="preserve">общее образование </t>
  </si>
  <si>
    <t>МБОУ Бобровская СОШ</t>
  </si>
  <si>
    <t>МБОУ Болтовская СОШ</t>
  </si>
  <si>
    <t>МКОУ Верх-Сузунская СОШ</t>
  </si>
  <si>
    <t>МКОУ Заковряжинская СОШ</t>
  </si>
  <si>
    <t>МКОУ Каргаполовская СОШ</t>
  </si>
  <si>
    <t>МБОУ Ключиковская СОШ</t>
  </si>
  <si>
    <t>МКОУ Малышевская СОШ</t>
  </si>
  <si>
    <t>МКОУ Маюровская СОШ</t>
  </si>
  <si>
    <t>МКОУ Меретская СОШ</t>
  </si>
  <si>
    <t>МБОУ Мышланская СОШ</t>
  </si>
  <si>
    <t>МБОУ Сузунская СОШ 1</t>
  </si>
  <si>
    <t>МБОУ Сузунская СОШ 2</t>
  </si>
  <si>
    <t>МКОУ Сузунская СОШ 301</t>
  </si>
  <si>
    <t>МКОУ Шайдуровская СОШ</t>
  </si>
  <si>
    <t>МКОУ Шарчинская СОШ</t>
  </si>
  <si>
    <t>МКОУ Шипуновская СОШ</t>
  </si>
  <si>
    <t>МКОУ Холодновская ООШ</t>
  </si>
  <si>
    <t>МБУ ДО "Дом детского творчества"</t>
  </si>
  <si>
    <t>МБОУ ДО "Детская школа искусств"</t>
  </si>
  <si>
    <t>количество</t>
  </si>
  <si>
    <t>МКУ ДО центр "Патриот"</t>
  </si>
  <si>
    <t>МКДОУ Бобровский детский сад</t>
  </si>
  <si>
    <t xml:space="preserve">Дошкольное образование </t>
  </si>
  <si>
    <t>МКДОУ Болтовский детский сад</t>
  </si>
  <si>
    <t>МКДОУ Заковряжинский детский сад</t>
  </si>
  <si>
    <t>МКДОУ Ключиковский детский сад</t>
  </si>
  <si>
    <t>МКДОУ Сузунский детский сад 1</t>
  </si>
  <si>
    <t>МКДОУ Сузунский детский сад 2</t>
  </si>
  <si>
    <t>МКДОУ Сузунский детский сад 3</t>
  </si>
  <si>
    <t>МКДОУ Сузунский детский сад 4</t>
  </si>
  <si>
    <t>МКДОУ Сузунский детский сад 5</t>
  </si>
  <si>
    <t>МКДОУ Шайдуровский детский сад</t>
  </si>
  <si>
    <t>МКДОУ Шипуновский детский сад</t>
  </si>
  <si>
    <t>ГАУ НСО Редакция газеты "Новая жизнь"</t>
  </si>
  <si>
    <t>ГБУЗ НСО «Сузунская ЦРБ»</t>
  </si>
  <si>
    <t>АО «Сузунский лесхоз»</t>
  </si>
  <si>
    <t>ГАУ НСО «Сузунский лесхоз»</t>
  </si>
  <si>
    <t>ГБУ НСО "УВ Сузунского района НСО"</t>
  </si>
  <si>
    <t>МБУ ДО Сузунского района "Центр развития физической культуры и спорта"</t>
  </si>
  <si>
    <t>МКУ "Спортивно-оздоровительный центр "</t>
  </si>
  <si>
    <t>МКДОУ - детский сад "Лучик" с.Дмитриевка</t>
  </si>
  <si>
    <t>Татарский район</t>
  </si>
  <si>
    <t>воспитанников</t>
  </si>
  <si>
    <t>МКДОУ - детский сад "Берёзка" с.Киевка</t>
  </si>
  <si>
    <t>МКДОУ - детский сад "Березка" с.Новомихайловка</t>
  </si>
  <si>
    <t>МКДОУ - детский сад "Муравей" с.Новопервомайское</t>
  </si>
  <si>
    <t>МКДОУ - детский сад "Солнышко" с.Северотатарское</t>
  </si>
  <si>
    <t>МКДОУ Детский сад № 1</t>
  </si>
  <si>
    <t>МКДОУ Детский сад № 2</t>
  </si>
  <si>
    <t>МКДОУ Детский сад № 5</t>
  </si>
  <si>
    <t>МКДОУ Детский сад № 6</t>
  </si>
  <si>
    <t>МКДОУ Детский сад № 7</t>
  </si>
  <si>
    <t>МКДОУ Детский сад № 8</t>
  </si>
  <si>
    <t xml:space="preserve">МКДОУ Детский сад № 10 </t>
  </si>
  <si>
    <t>МКДОУ Детский сад № 12</t>
  </si>
  <si>
    <t>МБОУ Дмитриевская СОШ</t>
  </si>
  <si>
    <t>МБОУ Зубовская СОШ</t>
  </si>
  <si>
    <t>МБОУ Казаткульская СОШ</t>
  </si>
  <si>
    <t>МБОУ Казачемысская СОШ</t>
  </si>
  <si>
    <t>МБОУ Киевская СОШ</t>
  </si>
  <si>
    <t>МБОУ Козловская СОШ</t>
  </si>
  <si>
    <t>МБОУ Константиновская СОШ</t>
  </si>
  <si>
    <t>МБОУ Кочневская СОШ</t>
  </si>
  <si>
    <t>МБОУ Красноярская СОШ</t>
  </si>
  <si>
    <t>МБОУ Лопатинская СОШ</t>
  </si>
  <si>
    <t>МБОУ Неудачинская СОШ</t>
  </si>
  <si>
    <t>МБОУ Николаевская СОШ</t>
  </si>
  <si>
    <t>МБОУ Никулинская СОШ</t>
  </si>
  <si>
    <t>МБОУ Новомихайловская СОШ</t>
  </si>
  <si>
    <t>МБОУ Новопокровская СОШ</t>
  </si>
  <si>
    <t>МБОУ Новотроицкая СОШ</t>
  </si>
  <si>
    <t>МБОУ Орловская СОШ</t>
  </si>
  <si>
    <t>МБОУ Первомайская СОШ</t>
  </si>
  <si>
    <t>МБОУ Первомихайловская СОШ</t>
  </si>
  <si>
    <t>МБОУ Северотатарская СОШ</t>
  </si>
  <si>
    <t>МБОУ Увальская СОШ</t>
  </si>
  <si>
    <t>МБОУ Ускюльская СОШ</t>
  </si>
  <si>
    <t>МБОУ Успенская СОШ</t>
  </si>
  <si>
    <t>МБОУ школа № 3</t>
  </si>
  <si>
    <t>МБОУ школа № 4</t>
  </si>
  <si>
    <t>МБОУ школа № 5</t>
  </si>
  <si>
    <t>МБОУ школа № 9</t>
  </si>
  <si>
    <t>МБОУ школа №10</t>
  </si>
  <si>
    <t xml:space="preserve"> МБОУ - лицей</t>
  </si>
  <si>
    <t>МБОУ школа-интернат</t>
  </si>
  <si>
    <t>МБУ ДО ЦДТ</t>
  </si>
  <si>
    <t>МБУ ДО ДООЛ "Солнечный"</t>
  </si>
  <si>
    <t>Государственное казенное учреждение дополнительного образования Новосибирской области «Детская школа искусств «Радуга»</t>
  </si>
  <si>
    <t>29 569 600</t>
  </si>
  <si>
    <t>Муниципальное бюджетное учреждение культуры Дмитриевского сельсовета</t>
  </si>
  <si>
    <t>Муниципальное бюджетное учреждение культуры Зубовского сельсовета</t>
  </si>
  <si>
    <t>Муниципальное бюджетное учреждение культуры Казаткульского сельсовета</t>
  </si>
  <si>
    <t>Муниципальное бюджетное учреждение культуры Казачемысского сельсовета</t>
  </si>
  <si>
    <t>Муниципальное бюджетное учреждение культуры Киевского сельсовета</t>
  </si>
  <si>
    <t>Муниципальное бюджетное учреждение культуры Козловского сельсовета</t>
  </si>
  <si>
    <t>Муниципальное бюджетное учреждение культуры Константиновского сельсовета</t>
  </si>
  <si>
    <t>Муниципальное бюджетное учреждение культуры Кочневского сельсовета</t>
  </si>
  <si>
    <t>Муниципальное бюджетное учреждение культуры Красноярского сельсовета</t>
  </si>
  <si>
    <t>Муниципальное бюджетное учреждение культуры Лопатинского сельсовета</t>
  </si>
  <si>
    <t>Муниципальное бюджетное учреждение культуры Никулинского сельсовета</t>
  </si>
  <si>
    <t>Муниципальное бюджетное учреждение культуры Николаевского сельсовета</t>
  </si>
  <si>
    <t>Муниципальное бюджетное учреждение культуры Новомихайловского сельсовета</t>
  </si>
  <si>
    <t>Муниципальное бюджетное учреждение культуры Новопервомайского сельсовета</t>
  </si>
  <si>
    <t>Муниципальное бюджетное учреждение культуры Неудачинского сельсовета</t>
  </si>
  <si>
    <t>Муниципальное бюджетное учреждение культуры Новотроицкого сельсовета</t>
  </si>
  <si>
    <t>Муниципальное бюджетное учреждение культуры Новопокровского сельсовета</t>
  </si>
  <si>
    <t>Муниципальное бюджетное учреждение культуры Орловского сельсовета</t>
  </si>
  <si>
    <t>Муниципальное бюджетное учреждение культуры Северотатарского сельсовета</t>
  </si>
  <si>
    <t>Муниципальное бюджетное учреждение культуры Увальского сельсовета</t>
  </si>
  <si>
    <t>Муниципальное бюджетное учреждение культуры Ускюльского сельсовета</t>
  </si>
  <si>
    <t>Муниципально бюджетное автономное учреждениме районный Дом культуры "Родина"</t>
  </si>
  <si>
    <t>Муниципальное бюджетное учреждение культуры "Историко-краеведческий музей им. Н.Я. Савченко"</t>
  </si>
  <si>
    <t>Районное муниципальное казенное учреждение культуры "Татарская централизованная библиотечная система"</t>
  </si>
  <si>
    <t>МУП "ЖКХ Татарский район"</t>
  </si>
  <si>
    <t>ХВС</t>
  </si>
  <si>
    <t>МУП Водоканал</t>
  </si>
  <si>
    <t>ГАПОУ НСО "Татарский политехнический колледж"</t>
  </si>
  <si>
    <t>ГАПОУ НСО "Татарский педагогический колледж"</t>
  </si>
  <si>
    <t>ГБУ НСО "Управление ветеринарии Татарского района Новосибирской области"</t>
  </si>
  <si>
    <t>ветеринарные услуги</t>
  </si>
  <si>
    <t>МАУ "КСС" Татарского района Новосибирской области</t>
  </si>
  <si>
    <t>спортивные объекты</t>
  </si>
  <si>
    <t>ГБУЗ НСО «Татарская ЦРБ»</t>
  </si>
  <si>
    <t>ГАУ НСО «Татарский лесхоз»</t>
  </si>
  <si>
    <t>ГБУ НСО "Социально-реабилитационный центр для несовершеннолетних"</t>
  </si>
  <si>
    <t>282/220024</t>
  </si>
  <si>
    <t>ГБУ НСО "УВ Татарского районаНСО"</t>
  </si>
  <si>
    <t xml:space="preserve">МАУ "КСС" </t>
  </si>
  <si>
    <t>ГАПОУ НСО «Татарский педагогический колледж»</t>
  </si>
  <si>
    <t>МКОУ Тогучинского района "Березиковская средняя школа"</t>
  </si>
  <si>
    <t>Тогучинский район</t>
  </si>
  <si>
    <t>Рынок общее, дошкольное образование</t>
  </si>
  <si>
    <t>МКОУ Тогучинского района "Борцовская средняя школа"</t>
  </si>
  <si>
    <t>МКОУ Тогучинского района "Буготакская средняя школа"</t>
  </si>
  <si>
    <t>МКОУ Тогучинского района "Владимировская средняя школа"</t>
  </si>
  <si>
    <t>МБОУ Тогучинского района "Горновская средняя школа"</t>
  </si>
  <si>
    <t>Рынок общее образование</t>
  </si>
  <si>
    <t>МКОУ Тогучинского района "Дергоусовская средняя школа"</t>
  </si>
  <si>
    <t>МКОУ Тогучинского района "Завьяловская средняя школа"</t>
  </si>
  <si>
    <t>МКОУ Тогучинского района "Зареченская средняя школа"</t>
  </si>
  <si>
    <t>МКОУ Тогучинского района "Златоустовская основная школа"</t>
  </si>
  <si>
    <t>МКОУ Тогучинского района "Киикская средняя школа"</t>
  </si>
  <si>
    <t>МКОУ Тогучинского района "Ключевская средняя школа"</t>
  </si>
  <si>
    <t>МКОУ Тогучинского района "Коуракская средняя школа им. А.Я.Михайлова"</t>
  </si>
  <si>
    <t>МКОУ Тогучинского района "Кудринская средняя школа"</t>
  </si>
  <si>
    <t>МКОУ Тогучинского района "Курундусская начальная школа"</t>
  </si>
  <si>
    <t>МКОУ Тогучинского района "Лебедевская средняя школа"</t>
  </si>
  <si>
    <t>МКОУ Тогучинского района "Лекарственновская средняя школа"</t>
  </si>
  <si>
    <t>МКОУ Тогучинского района "Мирновская основная школа"</t>
  </si>
  <si>
    <t>МКОУ Тогучинского района "Пойменная средняя школа"</t>
  </si>
  <si>
    <t>МКОУ Тогучинского района "Репьевская средняя школа"</t>
  </si>
  <si>
    <t>МКОУ Тогучинского района "Степногутовская средняя школа"</t>
  </si>
  <si>
    <t>МКОУ Тогучинского района "Сурковская средняя школа"</t>
  </si>
  <si>
    <t>МКОУ Тогучинского района "Тогучинская средняя школа № 1"</t>
  </si>
  <si>
    <t>МБОУ Тогучинского района "Тогучинская средняя школа № 2 им В.Л.Комарова"</t>
  </si>
  <si>
    <t>МБОУ Тогучинского района "Тогучинская средняя школа № 3"</t>
  </si>
  <si>
    <t>МКОУ Тогучинского района "Тогучинская средняя школа № 4"</t>
  </si>
  <si>
    <t>МКОУ Тогучинского района "Тогучинская средняя школа № 5"</t>
  </si>
  <si>
    <t>МКОУ Тогучинского района "Тогучинская вечерняя школа"</t>
  </si>
  <si>
    <t>МКОУ Тогучинского района "Усть-Каменская средняя школа"</t>
  </si>
  <si>
    <t>МКОУ Тогучинского района "Чемская средняя школа"</t>
  </si>
  <si>
    <t>МКОУ Тогучинского района "Шахтинская средняя школа"</t>
  </si>
  <si>
    <t>МКОУ Тогучинского района "Юртовская средняя школа"</t>
  </si>
  <si>
    <t>МКОУ Тогучинского района "Янченковская средняя школа"</t>
  </si>
  <si>
    <t>МКОУ Тогучинского района "Тогучинская школаа для обучающихся с ОВЗ"</t>
  </si>
  <si>
    <t>МКДОУ Тогучинского района "Тогучинский детский сад №1"</t>
  </si>
  <si>
    <t>Рынок дошкольное образование</t>
  </si>
  <si>
    <t>МКДОУ Тогучинского района "Тогучинский детский сад №2"</t>
  </si>
  <si>
    <t>МКДОУ Тогучинского района "Тогучинский детский сад №5"</t>
  </si>
  <si>
    <t>МКДОУ Тогучинского района "Тогучинский детский сад №6"</t>
  </si>
  <si>
    <t>МКДОУ Тогучинского района "Тогучинский детский сад №7"</t>
  </si>
  <si>
    <t>МКДОУ Тогучинского района "Тогучинский детский сад №8"</t>
  </si>
  <si>
    <t>МКДОУ Тогучинского района "Горновский детский сад №1"</t>
  </si>
  <si>
    <t>МКДОУ Тогучинского района "Горновский детский сад №2"</t>
  </si>
  <si>
    <t>МКДОУ Тогучинского района "Нечаевсккий детский сад"</t>
  </si>
  <si>
    <t>Муниципальное бюджетное учреждение культуры Тогучинского района «Тогучинский культурно-досуговый центр»</t>
  </si>
  <si>
    <t>Муниципальное бюджетное учреждение культуры Тогучинского района «Тогучинская централизованная библиотечная система»</t>
  </si>
  <si>
    <t>Муниципальное казённое учреждение культуры «Борцовский культурно-досуговый центр»</t>
  </si>
  <si>
    <t>Муниципальное казённое учреждение культуры «Буготакский культурно-досуговый центр»</t>
  </si>
  <si>
    <t>Муниципальное казённое учреждение культуры «Вассинский культурно-досуговый центр»</t>
  </si>
  <si>
    <t>Муниципальное казённое учреждение культуры «Городской культурно-досуговый центр»</t>
  </si>
  <si>
    <t>Муниципальное бюджетное учреждение культуры «Горновский культурно-досуговый центр»</t>
  </si>
  <si>
    <t>Муниципальное казённое учреждение культуры «Гутовский культурно-досуговый центр»</t>
  </si>
  <si>
    <t>Муниципальное казённое учреждение культуры «Завьяловский культурно-досуговый центр»</t>
  </si>
  <si>
    <t>Муниципальное казённое учреждение культуры «Зареченский культурно-досуговый центр»</t>
  </si>
  <si>
    <t>Муниципальное казённое учреждение культуры «Киикский культурно-досуговый центр»</t>
  </si>
  <si>
    <t>Муниципальное казённое учреждение культуры «Кировский культурно-досуговый центр»</t>
  </si>
  <si>
    <t>Муниципальное казённое учреждение культуры «Коуракский культурно-досуговый центр»</t>
  </si>
  <si>
    <t>Муниципальное казённое учреждение культуры «Ключевской культурно - досуговый центр»</t>
  </si>
  <si>
    <t>Муниципальное казённое учреждение культуры «Кудринский культурно - досуговый центр»</t>
  </si>
  <si>
    <t>Муниципальное казённое учреждение культуры «Лебедевский культурно-досуговый центр»</t>
  </si>
  <si>
    <t>Муниципальное казённое учреждение культуры «Лекарственновский культурно-досуговый центр»</t>
  </si>
  <si>
    <t>Муниципальное казённое учреждение культуры «Нечаевский культурно-досуговый центр»</t>
  </si>
  <si>
    <t xml:space="preserve">Муниципальное казённое учреждение культуры культурно-досуговый центр «ТЕМП» </t>
  </si>
  <si>
    <t>Муниципальное казённое учреждение культуры «Степногутовский культурно-досуговый центр»</t>
  </si>
  <si>
    <t>Муниципальное казённое учреждение культуры «Сурковский культурно-досуговый центр»</t>
  </si>
  <si>
    <t>Муниципальное казённое учреждение культуры «Усть-Каменский культурно-досуговый центр»</t>
  </si>
  <si>
    <t>Муниципальное казённое учреждение культуры «Чемской культурно-досуговый центр»</t>
  </si>
  <si>
    <t>Муниципальное казённое учреждение культуры «Шахтинский культурно-досуговый центр»</t>
  </si>
  <si>
    <t>Муниципальное бюджетное учреждение дополнительного образования Тогучинского района «Горновская детская школа искусств»</t>
  </si>
  <si>
    <t>Муниципальное бюджетное учреждение дополнительного образования Тогучинского района «Тогучинская детская музыкальная школа»</t>
  </si>
  <si>
    <t>Муниципальное бюджетное образовательное учреждение дополнительного образования Тогучинского района "Центр физической культуры и спорта"</t>
  </si>
  <si>
    <t>Муниципальное автономное учреждение спортивный комплекс "Атлант"</t>
  </si>
  <si>
    <t>Рынок дополнительного образования</t>
  </si>
  <si>
    <t>Муниципальное казенное учреждение "Центр спорта и здоровья"</t>
  </si>
  <si>
    <t>Муниципальное казенное учреждение спортивный комплекс "Нечаевский"</t>
  </si>
  <si>
    <t>МБОУ ДО Тогучинского района "Центр развития творчества"</t>
  </si>
  <si>
    <t>МБУ Тогучинского района КЦСОН</t>
  </si>
  <si>
    <t>МКУ "Тогучинский центр помощи детям"</t>
  </si>
  <si>
    <t>МУП БОН Тогучи-
нского района "Иня-Сервис"</t>
  </si>
  <si>
    <t>Рынок саун и бань</t>
  </si>
  <si>
    <t>Рынок ателье</t>
  </si>
  <si>
    <t>кг</t>
  </si>
  <si>
    <t>Рынок прачечных</t>
  </si>
  <si>
    <t>Муниципальное унитарное предприятие г.Тогучина "Сибирь"</t>
  </si>
  <si>
    <t>Рынок ритуальных услуг</t>
  </si>
  <si>
    <t>ОАО "ИНЯ"</t>
  </si>
  <si>
    <t>Полиграфия</t>
  </si>
  <si>
    <t>МУП Тогучинского района "Тогучинское автотранспортное предприятие"</t>
  </si>
  <si>
    <t>МУП "ТеплоВодоКанал"</t>
  </si>
  <si>
    <t>Рынок водоснабжения</t>
  </si>
  <si>
    <t>Горячая вода</t>
  </si>
  <si>
    <t>Рынок водоотведения</t>
  </si>
  <si>
    <t>Рынок теплоснабжения</t>
  </si>
  <si>
    <t>МУП г. Тогучина "Теплоснабжение №5"</t>
  </si>
  <si>
    <t>МУП " Центр модернизации ЖКХ"</t>
  </si>
  <si>
    <t>Рынок водоотведение</t>
  </si>
  <si>
    <t>Муниципальное унитарное предприятие "Горновская баня"</t>
  </si>
  <si>
    <t>ГАУ НСО Редакция газеты "Тогучинская газета"</t>
  </si>
  <si>
    <t>ГБУЗ НСО «Тогучинская ЦРБ»</t>
  </si>
  <si>
    <t>ГАУ НСО «Тогучинский лесхоз»</t>
  </si>
  <si>
    <t>ГАУ ССО НСО "Тогучинский психоневрологический интернат"</t>
  </si>
  <si>
    <t>381/1853979</t>
  </si>
  <si>
    <t>ГБУ НСО "УВ Тогучинского районаНСО"</t>
  </si>
  <si>
    <t>МБОУ ДО Тогучинского района "Центр физической культуры и спорта"</t>
  </si>
  <si>
    <t>МАУ СК "Атлант"</t>
  </si>
  <si>
    <t>МКУ "Центр спорта и здоровья"</t>
  </si>
  <si>
    <t>МКУ СК "Нечаевский"</t>
  </si>
  <si>
    <t>ГБПОУ НСО "Тогучинский политехнический колледж"</t>
  </si>
  <si>
    <t>МКОУ "Александроневская средняя школа"</t>
  </si>
  <si>
    <t>Убинский район</t>
  </si>
  <si>
    <t>общее и дошкольное</t>
  </si>
  <si>
    <t>МКОУ "Борисоглебская средняя школа"</t>
  </si>
  <si>
    <t>МКОУ "Владимировская средняя школа"</t>
  </si>
  <si>
    <t>МКОУ "Ермолаевская средняя школа"</t>
  </si>
  <si>
    <t>МКОУ "Кожурлинская средняя школа"</t>
  </si>
  <si>
    <t>МКОУ "Крещенская средняя школа"</t>
  </si>
  <si>
    <t>МКОУ "Круглоозерная средняя школа"</t>
  </si>
  <si>
    <t>МКОУ "Кундранская средняя школа"</t>
  </si>
  <si>
    <t>МКОУ "Новоселовская средняя школа"</t>
  </si>
  <si>
    <t>МКОУ "Орловская средняя школа"</t>
  </si>
  <si>
    <t>МКОУ "Пешковская средняя школа"</t>
  </si>
  <si>
    <t>МКОУ "Раисинская средняя школа"</t>
  </si>
  <si>
    <t>МКОУ "Убинская средняя школа № 1"</t>
  </si>
  <si>
    <t>МКОУ "Убинская средняя школа № 2"</t>
  </si>
  <si>
    <t>МКДОУ детский сад "Берёзка"</t>
  </si>
  <si>
    <t>МКДОУ детский сад "Родничок"</t>
  </si>
  <si>
    <t>МКДОУ детский сад "Тополек"</t>
  </si>
  <si>
    <t>МКУ ДО"Дом творчества детей и молодежи"</t>
  </si>
  <si>
    <t>МКУ ДО"Убинская ДЮСШ"</t>
  </si>
  <si>
    <t>МКУДО "Убинская детская школа искусств"</t>
  </si>
  <si>
    <t xml:space="preserve">Муниципальное казенное учреждение культуры «Центральная библиотечная система» Убинского района Новосибирской области </t>
  </si>
  <si>
    <t>Муниципальное казенное учреждение культуры «Районный Дом культуры» Убинского района Новосибирской области</t>
  </si>
  <si>
    <t xml:space="preserve">Муниципальное казенное учреждение культуры «Краеведческий музей Убинского района» </t>
  </si>
  <si>
    <t>МКУ "Центр обеспечения Убинского района"</t>
  </si>
  <si>
    <t>МКУ МИМЦ</t>
  </si>
  <si>
    <t>Подготовка кадров высшей квалификации</t>
  </si>
  <si>
    <t>МКУ "Управление благоустройства и хозяйственного обеспечения" Борисоглебского сельсовета (1185476026350/5439102738)</t>
  </si>
  <si>
    <t xml:space="preserve">холодное водоснабжение  </t>
  </si>
  <si>
    <t xml:space="preserve">Муниципальное казенное учреждение культуры «Борисоглебский социально-культурный центр» </t>
  </si>
  <si>
    <t>МКУ "Управление благоустройства и хозяйственного обеспечения" Владимировского сельсовета (1185476013590/5439102689)</t>
  </si>
  <si>
    <t xml:space="preserve">Муниципальное казенное учреждение культуры «Владимировский социально-культурный центр» </t>
  </si>
  <si>
    <t xml:space="preserve">МКУ "Управление благоустройства и хозяйственного обеспечения" Гандичевского сельсовета </t>
  </si>
  <si>
    <t xml:space="preserve">Муниципальное казенное учреждение культуры «Гандичевский социально-культурный центр» </t>
  </si>
  <si>
    <t>МКУ "Управление благоустройства и хозяйственного обеспечения" Ермолаевского сельсовета (1185476013601/5439102696)</t>
  </si>
  <si>
    <t xml:space="preserve">Муниципальное казенное учреждение культуры «Ермолаевский социально-культурный центр» </t>
  </si>
  <si>
    <t>МУП "Кожурлинское ЖКХ"</t>
  </si>
  <si>
    <t xml:space="preserve">Муниципальное казенное учреждение культуры «Кожурлинский социально-культурный центр» </t>
  </si>
  <si>
    <t xml:space="preserve">Муниципальное казенное учреждение культуры «Новосёловский социально-культурный центр» Колмаковский сельсовет </t>
  </si>
  <si>
    <t xml:space="preserve">МКУ "Управление благоустройства и хозяйственного обеспечения" Крещенского сельсовета </t>
  </si>
  <si>
    <t xml:space="preserve">Муниципальное казенное учреждение культуры «Крещенский социально-культурный центр» </t>
  </si>
  <si>
    <t xml:space="preserve">МКУП Круглоозерного сельсовета "Круглоозерное ЖКХ" </t>
  </si>
  <si>
    <t xml:space="preserve">Муниципальное казенное учреждение культуры «Круглоозерный социально-культурный центр» </t>
  </si>
  <si>
    <t>МКУ "Управление благоустройства и хозяйственного обеспечения" Кундранского сельсовета (1185476012875/5439100583)</t>
  </si>
  <si>
    <t>2 397 484, 35</t>
  </si>
  <si>
    <t xml:space="preserve">Муниципальное казенное учреждение культуры «Кундранский социально-культурный центр» </t>
  </si>
  <si>
    <t>1 383 447, 00</t>
  </si>
  <si>
    <t>МКУ Невского сельсовета Убинского района Новосибирской области "Услуги ЖКХ" (1155476018642/5439100709)</t>
  </si>
  <si>
    <t>Муниципальное казенное учреждение культуры «Невский социально-культурный центр» Убинского района Новосибирской области</t>
  </si>
  <si>
    <t>МКУ "Управление благоустройства и хозяйственного обеспечения" Новодубровского сельсовета</t>
  </si>
  <si>
    <t xml:space="preserve">Муниципальное казенное учреждение культуры «Новодубровский социально-культурный центр» </t>
  </si>
  <si>
    <t>МКУ "Управление благоустройства и хозяйственного обеспечения" Орловского сельсовета (1185476013304/5439102640)</t>
  </si>
  <si>
    <t>Муниципальное казенное учреждение культуры «Орловский социально-культурный центр» (1095464000015/5439000574)</t>
  </si>
  <si>
    <t xml:space="preserve">МКУ "Управление благоустройства и хозяйственного обеспечения" Пешковского сельсовета </t>
  </si>
  <si>
    <t xml:space="preserve">Муниципальное казенное учреждение культуры «Пешковское культурно-досуговое учреждение» </t>
  </si>
  <si>
    <t>МУП "Раисинское ЖКХ" (1075464001656/5439000398)</t>
  </si>
  <si>
    <t>Муниципальное казенное учреждение культуры «Раисинский социально-культурный центр»</t>
  </si>
  <si>
    <t>МКУ "Управление благоустройства и хозяйственного обеспечения" Черномысинского сельсовета</t>
  </si>
  <si>
    <t xml:space="preserve">Муниципальное казенное учреждение культуры «Черномысенский социально-культурный центр» </t>
  </si>
  <si>
    <t xml:space="preserve">МУП "Убинское коммунальное предприятие" </t>
  </si>
  <si>
    <t>ГБУ НСО Редакция газеты "Убинский вестник"</t>
  </si>
  <si>
    <t>ГБУЗ НСО «Убинская ЦРБ»</t>
  </si>
  <si>
    <t>АО «Михайловский лесхоз»</t>
  </si>
  <si>
    <t>ГАУ НСО «Михайловский  лесхоз»</t>
  </si>
  <si>
    <t>ГБУ НСО "УВ Убинскогоо района НСО"</t>
  </si>
  <si>
    <t>МКДОУ Щербаковский д/с</t>
  </si>
  <si>
    <t>Усть-Таркский район</t>
  </si>
  <si>
    <t>МКДОУ Побединский д/с</t>
  </si>
  <si>
    <t>МКДОУ Яркуль-Матюшкинский д/с</t>
  </si>
  <si>
    <t>МКДОУ Усть-Таркский д/с "Солнышко"</t>
  </si>
  <si>
    <t>МКДОУ Усть-Таркский д/с "Колосок"</t>
  </si>
  <si>
    <t>МКОУ Ново-Никольская СОШ</t>
  </si>
  <si>
    <t>МКОУ Новосилишинская СОШ</t>
  </si>
  <si>
    <t>МКОУ Побединская СОШ</t>
  </si>
  <si>
    <t>МКОУ Верхне-Омская ООШ</t>
  </si>
  <si>
    <t>МКОУ Яркульская СОШ</t>
  </si>
  <si>
    <t>МКОУ Кушаговская СОШ</t>
  </si>
  <si>
    <t>МКОУ Богословская ООШ</t>
  </si>
  <si>
    <t>МБОУ Усть-Таркская СОШ</t>
  </si>
  <si>
    <t>МКОУ Щербаковская СОШ</t>
  </si>
  <si>
    <t>МКОУ Камышевская СОШ</t>
  </si>
  <si>
    <t>МКОУ Угуйская СОШ</t>
  </si>
  <si>
    <t>МКОУ Еланская СОШ</t>
  </si>
  <si>
    <t>МКОУ Козинская СОШ</t>
  </si>
  <si>
    <t>МКОУ Яркуль-Матюшкинская СОШ</t>
  </si>
  <si>
    <t>МБУ ДО ДШИ</t>
  </si>
  <si>
    <t>МБУ ДО ДЮСШ "Темп"</t>
  </si>
  <si>
    <t>МУП "Щербаковское ЖКХ"</t>
  </si>
  <si>
    <t>гкал.</t>
  </si>
  <si>
    <t>ГБУЗ НСО «Усть-Таркская ЦРБ»</t>
  </si>
  <si>
    <t>ГАУ НСО «Усть - Таркский лесхоз»</t>
  </si>
  <si>
    <t>ГБУ НСО "УВ Усть-Таркского района НСО"</t>
  </si>
  <si>
    <t>Муниципальное бюджетное учреждение культуры «Культурно-досуговый центр Усть-Таркского района»</t>
  </si>
  <si>
    <t>Муниципальное бюджетное учреждение культуры «Усть-Таркская централизованная библиьтечная система»</t>
  </si>
  <si>
    <t>Муниципальное бюджетное учреждение ДО Усть-Таркская ДШИ</t>
  </si>
  <si>
    <t>ООО "Крестьянское Хозяйство "Маяк"</t>
  </si>
  <si>
    <t>Сельское хозяйство</t>
  </si>
  <si>
    <t>центнера</t>
  </si>
  <si>
    <t>ГАУ НСО Редакция газеты "Чановские вести"</t>
  </si>
  <si>
    <t>Чановский район</t>
  </si>
  <si>
    <t>ГБУЗ НСО «Чановская ЦРБ»</t>
  </si>
  <si>
    <t>АО «Чановский лесхоз»</t>
  </si>
  <si>
    <t>ГБУ НСО "Ув Чановского района НСО"</t>
  </si>
  <si>
    <t xml:space="preserve"> МБОУ  Аулкошкульская ОШ</t>
  </si>
  <si>
    <t xml:space="preserve"> МБОУ  Блюдчанская СШ </t>
  </si>
  <si>
    <t xml:space="preserve"> МБОУ Землянозаимская СШ</t>
  </si>
  <si>
    <t xml:space="preserve"> МБОУ  Красненская ОШ</t>
  </si>
  <si>
    <t xml:space="preserve"> МБОУ Красносельская СШ</t>
  </si>
  <si>
    <t xml:space="preserve"> МБОУ  Малотебисская ОШ </t>
  </si>
  <si>
    <t xml:space="preserve"> МБОУ Межгривненская ОШ </t>
  </si>
  <si>
    <t xml:space="preserve"> МБОУ  Моховская ОШ</t>
  </si>
  <si>
    <t xml:space="preserve"> МБОУ  Новопреображенская СШ </t>
  </si>
  <si>
    <t xml:space="preserve"> МБОУ  Новофеклинская ОШ</t>
  </si>
  <si>
    <t xml:space="preserve"> МБОУ Озеро-Карачинская СШ</t>
  </si>
  <si>
    <t xml:space="preserve"> МБОУ  Осинцевская СШ </t>
  </si>
  <si>
    <t xml:space="preserve"> МБОУ  Отреченская СШ</t>
  </si>
  <si>
    <t xml:space="preserve"> МБОУ  Песчаноозерная СШ</t>
  </si>
  <si>
    <t xml:space="preserve"> МБОУ  Погорельская СШ</t>
  </si>
  <si>
    <t xml:space="preserve"> МБОУ Покровская СШ  </t>
  </si>
  <si>
    <t xml:space="preserve"> МБОУ Старокарачинская СШ </t>
  </si>
  <si>
    <t xml:space="preserve"> МБОУ Таганская СШ</t>
  </si>
  <si>
    <t xml:space="preserve"> МБОУ Тармакульская СШ</t>
  </si>
  <si>
    <t xml:space="preserve"> МБОУ Тебисская СШ</t>
  </si>
  <si>
    <t xml:space="preserve"> МБОУ Щегловская СШ</t>
  </si>
  <si>
    <t xml:space="preserve"> МБОУ Юрковская ОШ</t>
  </si>
  <si>
    <t> МБОУ Аултебисская ОШ</t>
  </si>
  <si>
    <t>МБОУ Чановская СШ №1</t>
  </si>
  <si>
    <t>МБОУ Чановская СШ № 2</t>
  </si>
  <si>
    <t>МБДОУ  Чановский детский сад №1</t>
  </si>
  <si>
    <t>МБДОУ  Чановский детский сад №2</t>
  </si>
  <si>
    <t>МБДОУ  Чановский детский сад №4</t>
  </si>
  <si>
    <t>МБДОУ  Чановский детский сад №5</t>
  </si>
  <si>
    <t>МБДОУ Озеро-Карачинский детский сад</t>
  </si>
  <si>
    <t>МБУ ДО Чановская ДШИ</t>
  </si>
  <si>
    <t>МБУ ДО Чановская ДЮСШ</t>
  </si>
  <si>
    <t>МБУ ДО ДЮЦ Гармония"</t>
  </si>
  <si>
    <t>Муниципальное казенное учреждение культуры Блюдчанского сельсовета</t>
  </si>
  <si>
    <t>Муниципальноё казённое учреждения культуры Таганского сельсовета</t>
  </si>
  <si>
    <t>1 685870</t>
  </si>
  <si>
    <t>Муниципальное казенное учреждение культуры Матвеевского сельсовета</t>
  </si>
  <si>
    <t>1 800 800</t>
  </si>
  <si>
    <t>Муниципальное казенное учреждение культуры Новопреображенского сельсовета</t>
  </si>
  <si>
    <t>2 983 318</t>
  </si>
  <si>
    <t>Муниципальное казенное учреждение культуры Озеро-Карачинского сельсовета</t>
  </si>
  <si>
    <t>Муниципальное казенное учреждение культуры Покровского сельсовета</t>
  </si>
  <si>
    <t>1 949 400</t>
  </si>
  <si>
    <t>Муниципальное казенное учреждение культуры Тебисского сельсовета</t>
  </si>
  <si>
    <t>4 072 846</t>
  </si>
  <si>
    <t>Муниципальное казенное  учреждение культуры Щегловского сельсовета</t>
  </si>
  <si>
    <t>4 275 292</t>
  </si>
  <si>
    <t>Муниципальное казенное учреждение культуры Землянозаимского сельсовета</t>
  </si>
  <si>
    <t>Муниципальное казенное учреждение культуры Красносельского сельсовета</t>
  </si>
  <si>
    <t>4 425 521</t>
  </si>
  <si>
    <t>Муниципальное казенное учреждение культуры Старокарачинского сельсовета</t>
  </si>
  <si>
    <t>Муниципальное казенное учреждение культуры Погорельского сельсовета</t>
  </si>
  <si>
    <t>2 708286</t>
  </si>
  <si>
    <t>Муниципальное казённое учреждения культуры Отреченского сельсовета</t>
  </si>
  <si>
    <t>2 481006</t>
  </si>
  <si>
    <t>Муниципальное бюджетное учреждение культуры «Чановский краеведческий музей»</t>
  </si>
  <si>
    <t>Муниципальное бюджетное учреждение Чановская централизованная библиотечная система</t>
  </si>
  <si>
    <t>20 975 441</t>
  </si>
  <si>
    <t>Муниципальное бюджетное учреждение дополнительного образования «Чановская детская школа искусств»</t>
  </si>
  <si>
    <t>15 864 826</t>
  </si>
  <si>
    <t>МУП "Черепановское ПАТП"</t>
  </si>
  <si>
    <t xml:space="preserve">Черепановский район </t>
  </si>
  <si>
    <t>Рынок оказания услуг по перевозке пассажиров автомобильным транспортом транспортом по муниципальным и межмуниципальным маршрутам регулярных перевозок</t>
  </si>
  <si>
    <t>пасс.</t>
  </si>
  <si>
    <t>МУП "Гарант-Авто"</t>
  </si>
  <si>
    <t>Рынок оказания услуг по перевозке пассажиров автомобильным транспортом транспортом по муниципальным маршрутам регулярных перевозок (школьные автобусы)</t>
  </si>
  <si>
    <t>МУП "Торговый центр"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</si>
  <si>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</si>
  <si>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МУП ЖКХ "Черепановское"</t>
  </si>
  <si>
    <t>тыс. Гкл</t>
  </si>
  <si>
    <t>МУП ЖКХ "Огнёво"</t>
  </si>
  <si>
    <t>МБУ "КЦСОН Черепановского района Новосибирской области"</t>
  </si>
  <si>
    <t xml:space="preserve">чел. </t>
  </si>
  <si>
    <t>МУ ДО "МЦРФКиС"</t>
  </si>
  <si>
    <t>Рынок услуг дополнительного образования детей</t>
  </si>
  <si>
    <t>Муниципальное бюджетное учреждение "Районный социально-культурный центр" имени С.А.Жданько Черепановского района Новосибирской области</t>
  </si>
  <si>
    <t>Муниципальное казённое учреждение "Черепановский краеведческий музей" имени И.Г. Фоломеева Черепановского района Новосибирской области</t>
  </si>
  <si>
    <t>Муниципальное казенное учреждение культуры "Черепановская централизованная библиотечная система" Черепановского района Новосибирской области</t>
  </si>
  <si>
    <t>Муниципальное Учреждение Куриловский сельский Дом Культуры Черепановского района Новосибирской области</t>
  </si>
  <si>
    <t>Муниципальное Учреждение Верх-Мильтюшинский сельский Дом Культуры Черепановского района Новосибирской области</t>
  </si>
  <si>
    <t>Муниципальное учреждение "Майский сельский дом культуры" муниципального образования Майского сельсовета Черепановского района Новосибирской области</t>
  </si>
  <si>
    <t>Муниципальное учреждение "Ярковский сельский дом культуры" муниципального образования Майского сельсовета Черепановского района Новосибирской области</t>
  </si>
  <si>
    <t>Муниципальное учреждение "Крутишинский сельский дом культуры" муниципального образования Майского сельсовета Черепановского района Новосибирской области</t>
  </si>
  <si>
    <t>Муниципальное учреждение " Сельский Дом Культуры " муниципального образования Шурыгинского сельсовета Черепановского района Новосибирской области</t>
  </si>
  <si>
    <t>Муниципальное учреждение "Пушнинский Сельский Дом культуры" муниципального образования Бочкаревского сельсовета Черепановского района Новосибирской области</t>
  </si>
  <si>
    <t>Муниципальное учреждение "Бочкаревский сельский Дом культуры" муниципального образования Бочкаревского сельсовета Черепановского района Новосибирской области</t>
  </si>
  <si>
    <t>Муниципальное учреждение " Искровский " сельский дом культуры муниципального образования Искровского сельсовета</t>
  </si>
  <si>
    <t>Муниципальное учреждение "Сельский дом культуры" Карасевского сельсовета Черепановского района Новосибирской области</t>
  </si>
  <si>
    <t>Муниципальное учреждение " Сельский Дом культуры " Безменовского сельсовета Черепановского района Новосибирской области</t>
  </si>
  <si>
    <t>Муниципальное учреждение " Сельский Дом культуры " Муниципального образования Медведского сольсовета</t>
  </si>
  <si>
    <t>Муниципальное учреждение "Сельский дом культуры" Пятилетского сельского совета Черепановского района Новосибирской области</t>
  </si>
  <si>
    <t>Муниципальное учреждение "Городской Дом культуры" рабочего поселка Дорогино Черепановского района Новосибирской области</t>
  </si>
  <si>
    <t>Муниципальное казённое учреждение Городской Дом Культуры рабочего поселка Посевная Черепановского района Новосибирской области</t>
  </si>
  <si>
    <t>Муниципальное учреждение «Листвянский cельский Дом культуры» Черепановского района</t>
  </si>
  <si>
    <t xml:space="preserve">Муниципальное учреждение «Огнево-Заимковский сельский Дом культуры» Черепановского района </t>
  </si>
  <si>
    <t>Муниципальное казенное учреждение города Черепаново Черепановского района Новосибирской области "СФЕРА"</t>
  </si>
  <si>
    <t>Муниципальное казенное учреждение "Единая дежурно-диспетчерская служба 112 Черепановского района Новосибирской области"</t>
  </si>
  <si>
    <t>Услуги в сфере дис-петчерской службы</t>
  </si>
  <si>
    <t>Муниципальное учреждение "Центр бухгалтерского и информационного обеспечения Черепановского района"</t>
  </si>
  <si>
    <t>Бухгалтерские услуги</t>
  </si>
  <si>
    <t>учреждения</t>
  </si>
  <si>
    <t>Муниципальное учреждение "Центр материально-технического обеспечения Черепановского района"</t>
  </si>
  <si>
    <t>Муниципальное казенное учреждение "Информационно-методический центр развития образования" Черепановского района</t>
  </si>
  <si>
    <t>Методические услуги услуги</t>
  </si>
  <si>
    <t xml:space="preserve">Муниципальное казенное учреждение Центр содействия семейному устройству детей-сирот и детей,оставшихся без попечения родителей "Дорогинский" Черепановского района Новосибирской области </t>
  </si>
  <si>
    <t>Муниципальное казенное общеобразовательное учреждение -Черепановская специальная (коррекционная) школа-интернат для обучающихся, воспитанников с ограниченными возможностями здоровья</t>
  </si>
  <si>
    <t>Муниципальное бюджетное образовательное учреждение дополнительного образования детей "Черепановская детская школа искусств"</t>
  </si>
  <si>
    <t>Муниципальное бюджетное образовательное учреждение дополнительного образования детей "Посевнинская детская школа искусств"</t>
  </si>
  <si>
    <t>Муниципальное бюджетное учреждение дополнительного образования-дом детского творчества Черепановского района</t>
  </si>
  <si>
    <t>Муниципальное бюджетное учреждение дополнительного образования "Дорогинская детская школа искусств</t>
  </si>
  <si>
    <t>Муниципальное автономное общеобразовательное учреждение "Средняя общеобразовательная школа № 1 г. Черепанова"</t>
  </si>
  <si>
    <t>Муниципальное казенное общеобразовательное учреждение средняя общеобразовательная школа №2 г.Черепанова</t>
  </si>
  <si>
    <t>Муниципальное автономное общеобразовательное учреждение "Средняя общеобразовательная школа № 3 г.Черепанова"</t>
  </si>
  <si>
    <t>Муниципальное казённое общеобразовательное учреждение средняя общеобразовательная школа №4 г.Черепанова</t>
  </si>
  <si>
    <t>Муниципальное казённое общеобразовательное учреждение средняя общеобразовательная школа №5 г. Черепанова</t>
  </si>
  <si>
    <t>Муниципальное казенное общеобразовательное учреждение "Искровская средняя общеобразовательная школа"</t>
  </si>
  <si>
    <t>Муниципальное казённое общеобразовательное учреждение "Шурыгинская средняя общеобразовательная школа"</t>
  </si>
  <si>
    <t>Муниципальное казенное общеобразовательное учреждение Ярковская средняя общеобразовательная школа имени Романова Кронида Григорьевича</t>
  </si>
  <si>
    <t>Муниципальное казенное общеобразовательное учреждение Крутишинская средняя общеобразовательная школа</t>
  </si>
  <si>
    <t>Муниципальное казённое общеобразовательное учреждение Пятилетская средняя общеобразовательная школа имени Дударева Ивана Константиновича</t>
  </si>
  <si>
    <t>Муниципальное казённое общеобразовательное учреждение Безменовская средняя общеобразовательная школа</t>
  </si>
  <si>
    <t>Муниципальное казённое общеобразовательное учреждение "Карасёвская средняя общеобразовательная школа"</t>
  </si>
  <si>
    <t>Муниципальное казенное общеобразовательное учреждение "Листвянская средняя общеобразовательная школа"</t>
  </si>
  <si>
    <t>Муниципальное казенное общеобразовательное учреждение "Верх-Мильтюшинская средняя общеобразовательная школа"</t>
  </si>
  <si>
    <t>Муниципальное казенное общеобразовательное учреждение "Зимовская основная общеобразовательная школа"</t>
  </si>
  <si>
    <t>Муниципальное казенное общеобразовательное учреждение "Медведская средняя общеобразовательная школа"</t>
  </si>
  <si>
    <t>Муниципальное казенное общеобразовательное учреждение "Ново-Воскресенская средняя общеобразовательная школа"</t>
  </si>
  <si>
    <t>Муниципальное казенное общеобразовательное учреждение "Майская средняя общеобразовательная школа"</t>
  </si>
  <si>
    <t>Муниципальное казенное общеобразовательное учреждение "Куриловская средняя общеобразовательная школа"</t>
  </si>
  <si>
    <t>Муниципальное казенное общеобразовательное учреждение "Бочкарёвская основная общеобразовательная школа"</t>
  </si>
  <si>
    <t>Муниципальное казенное общеобразовательное учреждение Пушнинская средняя общеобразовательная школа</t>
  </si>
  <si>
    <t>Муниципальное казённое общеобразовательное учреждение "Бурановская основная общеобразовательная школа"</t>
  </si>
  <si>
    <t>Муниципальное казенное общеобразовательное учреждение "Огнево-Заимковская средняя общеобразовательная школа"</t>
  </si>
  <si>
    <t>Муниципальное казённое общеобразовательное учреждение "Дорогино-Заимковская основная общеобразовательная школа"</t>
  </si>
  <si>
    <t>Муниципальное казённое общеобразовательное учреждение "Посевнинская средняя общеобразовательная школа"</t>
  </si>
  <si>
    <t>Муниципальное казённое общеобразовательное учреждение Дорогинская средняя общеобразовательная школа</t>
  </si>
  <si>
    <t>Муниципальное дошкольное образовательное учреждение детский сад "Земляничка" р.п.Посевная</t>
  </si>
  <si>
    <t>Рынок услуг дошкольного образования</t>
  </si>
  <si>
    <t>Муниципальное дошкольное образовательное учреждение детский сад "Солнышко" р.п.Посевная</t>
  </si>
  <si>
    <t>Муниципальное дошкольное образовательное учреждение детский сад  "Солнышко" п Искра Черепановского района Новосибирской области</t>
  </si>
  <si>
    <t>Муниципальное дошкольное образовательное учреждение детский сад "Родничок" с.Крутишка</t>
  </si>
  <si>
    <t>Муниципальное дошкольное образовательное учреждение детский сад "Берёзка" п. Майский</t>
  </si>
  <si>
    <t>Муниципальное дошкольное образовательное учреждение -детский сад "Светлячок" с. Карасево</t>
  </si>
  <si>
    <t>Муниципальное дошкольное образовательное учреждение детский сад "Малыш" с.Шурыгино Черепановского района Новосибирской области</t>
  </si>
  <si>
    <t>Муниципальное дошкольное образовательное учреждение детский сад "Колосок" с. Медведск</t>
  </si>
  <si>
    <t>Муниципальное дошкольное образовательное учреждение детский сад "Солнышко" п.Пушной</t>
  </si>
  <si>
    <t>Муниципальное дошкольное образовательное учреждение детский сад "Ягодка" п. Пятилетка</t>
  </si>
  <si>
    <t>Муниципальное дошкольное образовательное учреждение детский сад "Солнышко" р.п. Дорогино</t>
  </si>
  <si>
    <t>Муниципальное дошкольное образовательное учреждение -детский сад "Малыш" с.Верх-Мильтюши</t>
  </si>
  <si>
    <t>Муниципальное дошкольное образовательное учреждение - детский сад № 1 "Рябинка" комбинированного вида</t>
  </si>
  <si>
    <t>Муниципальное дошкольное образовательное учреждение-детский сад №3 "Тополек"</t>
  </si>
  <si>
    <t>Муниципальное дошкольное образовательное учреждение детский сад № 5 "Березка"</t>
  </si>
  <si>
    <t>Муниципальное дошкольное образовательное учреждение - детский сад № 7 "Светлячок" имени Петра Спиридоновича Гапоненко</t>
  </si>
  <si>
    <t>Муниципальное дошкольное образовательное учреждение- детский сад №10 "Колокольчик"</t>
  </si>
  <si>
    <t>Муниципальное дошкольное образовательное учреждение детский сад "Колосок" ст.Безменово</t>
  </si>
  <si>
    <t>Муниципальное дошкольное образовательное учреждение- детский сад № 12 "Золотая рыбка"</t>
  </si>
  <si>
    <t>Муниципальное казённое учреждение "Молодёжный центр" Черепановского района Новосибирской области</t>
  </si>
  <si>
    <t>мероприятие</t>
  </si>
  <si>
    <t>ГАУ НСО Редакция газеты "Черепановские вести"</t>
  </si>
  <si>
    <t>Черепановский район</t>
  </si>
  <si>
    <t>ГБУЗ НСО «Черепановская ЦРБ»</t>
  </si>
  <si>
    <t>ГБУ НСО "УВ Черепановского районаНСО"</t>
  </si>
  <si>
    <t>МЦРФКиС</t>
  </si>
  <si>
    <t>ГБПОУ НСО "Черепановский политехнический колледж"</t>
  </si>
  <si>
    <t>ГАПОУ НСО «Черепановский педагогический техникум»</t>
  </si>
  <si>
    <t>МКДОУ детский сад №7 "Солнышко"</t>
  </si>
  <si>
    <t>МКДОУ детский сад №4 "Светлячок"</t>
  </si>
  <si>
    <t>МКДОУ детский сад №5 "Ивушка"</t>
  </si>
  <si>
    <t>МКДОУ Варваровский детский сад  "Малыш"</t>
  </si>
  <si>
    <t>МКДОУ Табулгинский детский сад  "Теремок"</t>
  </si>
  <si>
    <t>МКДОУ Яблоневский детский сад  "Яблонька"</t>
  </si>
  <si>
    <t>МБОУ  "Журавская СОШ"</t>
  </si>
  <si>
    <t>МКОУ  Озерная ООШ</t>
  </si>
  <si>
    <t>МБОУ  Новокулындинская СОШ</t>
  </si>
  <si>
    <t>МКОУ  "Романовская СОШ"</t>
  </si>
  <si>
    <t>МКОУ " Новопесчанская СОШ"</t>
  </si>
  <si>
    <t>МБОУ  Чистоозерная СОШ №1</t>
  </si>
  <si>
    <t>МБОУ  Чистоозерная СОШ №2</t>
  </si>
  <si>
    <t>МБОУ  Чистоозерная СОШ №3</t>
  </si>
  <si>
    <t>МКОУ  "Барабо-Юдинская СОШ"</t>
  </si>
  <si>
    <t>МБОУ  Табулгинская СОШ им. П.Д.Слюсарева</t>
  </si>
  <si>
    <t>МКОУ  Павлоская СОШ</t>
  </si>
  <si>
    <t>МКОУ Новопокровская СОШ</t>
  </si>
  <si>
    <t>МКОУ "Шипицинская СОШ"</t>
  </si>
  <si>
    <t>МКОУ Орловская СОШ</t>
  </si>
  <si>
    <t>МКОУ Покровская ООШ</t>
  </si>
  <si>
    <t>МКОУ "Елизаветинская СОШ"</t>
  </si>
  <si>
    <t>МКОУ "Новокрасненская СОШ"</t>
  </si>
  <si>
    <t>МКОУ Троицкая СОШ</t>
  </si>
  <si>
    <t>МКОУ Варваровская СОШ</t>
  </si>
  <si>
    <t>МКОУ Ольгинская ООШ</t>
  </si>
  <si>
    <t>МКОУ Польяновская СОШ</t>
  </si>
  <si>
    <t>МКОУ Чистоозерная О(С)ОШ</t>
  </si>
  <si>
    <t>МБОУ ДО ДДТ</t>
  </si>
  <si>
    <t>МБОУ ДО ДШИ</t>
  </si>
  <si>
    <t>ООО "Комхоз" (1155476038772/5441000236)</t>
  </si>
  <si>
    <t>МУП КХ "Чистоозерное"</t>
  </si>
  <si>
    <t>МУП " УК ЖКХ" Р.П. ЧИСТООЗЕРНОЕ</t>
  </si>
  <si>
    <t>МУП "Чистоозерное АТП"</t>
  </si>
  <si>
    <t>пассажирские перевозки</t>
  </si>
  <si>
    <t>Муниципальное казенное учреждение культуры «Барабо-Юдинский культурно-досуговый центр»</t>
  </si>
  <si>
    <t>Муниципальное казенное учреждение культуры «Варваровский культурно-досуговый центр»</t>
  </si>
  <si>
    <t>Муниципальное казенное учреждение культуры «Елизаветинский культурно-досуговый центр»</t>
  </si>
  <si>
    <t>Муниципальное казенное учреждение культуры «Журавский  культурно-досуговый центр»</t>
  </si>
  <si>
    <t>Муниципальное казенное учреждение культуры «Ишимский  культурно-досуговый центр»</t>
  </si>
  <si>
    <t>Муниципальное казенное учреждение культуры «Ново-Кулындинский  культурно-досуговый центр»</t>
  </si>
  <si>
    <t>Муниципальное казенное учреждение культуры «Новокрасненский  культурно-досуговый центр»</t>
  </si>
  <si>
    <t>Муниципальное казенное учреждение культуры «Новопесчанский  культурно-досуговый центр»</t>
  </si>
  <si>
    <t>Муниципальное казенное учреждение культуры «Новопокровский  культурно-досуговый центр»</t>
  </si>
  <si>
    <t>Муниципальное казенное учреждение культуры «Орловский  культурно-досуговый центр»</t>
  </si>
  <si>
    <t>Муниципальное казенное учреждение культуры «Ольгинский  культурно-досуговый центр»</t>
  </si>
  <si>
    <t>Муниципальное казенное учреждение культуры «Павловский  культурно-досуговый центр»</t>
  </si>
  <si>
    <t>Муниципальное казенное учреждение культуры «Польяновский  культурно-досуговый центр»</t>
  </si>
  <si>
    <t>Муниципальное казенное учреждение культуры «Романовский  культурно-досуговый центр»</t>
  </si>
  <si>
    <t>Муниципальное казенное учреждение культуры «Троицкий  культурно-досуговый центр»</t>
  </si>
  <si>
    <t>Муниципальное казенное учреждение культуры «Табулгинский  культурно-досуговый центр»</t>
  </si>
  <si>
    <t>Муниципальное казенное учреждение культуры «Шипицынский  культурно-досуговый центр»</t>
  </si>
  <si>
    <t>Муниципальное казенное учреждение культуры «Чистоозерный  культурно-досуговый центр»</t>
  </si>
  <si>
    <t>Муниципальное казенное учреждение культуры «Методический социально- культурный  центр»</t>
  </si>
  <si>
    <t>Муниципальное казенное учреждение культуры «Чистоозерный краеведческий музей»</t>
  </si>
  <si>
    <t>Муниципальное казенное учреждение культуры  «Централизованная библиотечная система Чистоозерного района»</t>
  </si>
  <si>
    <t>Муниципальное казенное учреждение "Центр помощи детям, оставшимся без попечения родителей Чистоозерного района Новосибирской области"</t>
  </si>
  <si>
    <t>рынок услуг по уходу с обеспечением проживания прочая</t>
  </si>
  <si>
    <t>МКУ «Комплексный центр социального обслуживания населения Чистоозерного района Новосибирской области»</t>
  </si>
  <si>
    <t>рынок услуг по уходу с обеспечением проживания</t>
  </si>
  <si>
    <t>МКОУ ДПО «Информационно-методический центр»</t>
  </si>
  <si>
    <t>рынок услуг в сфере дополнительного профессионального образования прочего, не включенного в другие группировки</t>
  </si>
  <si>
    <t>кол-во обучающих мероприятий</t>
  </si>
  <si>
    <t xml:space="preserve">МКУ «Центр бухгалтерского и материально-технического обеспечения Чистоозерного района» </t>
  </si>
  <si>
    <t>рынок услуг в области бухгалтерского учета,  проведению финансового аудита,  налоговому консультированию</t>
  </si>
  <si>
    <t>кол-во обслуживаемых организаций</t>
  </si>
  <si>
    <t>МКУ «Журавский спортивно-оздоровительный  комплекс»</t>
  </si>
  <si>
    <t>рынок услуг в области спорта прочая</t>
  </si>
  <si>
    <t>ГБУЗ НСО «Чистоозерная ЦРБ»</t>
  </si>
  <si>
    <t>Чистоозёрный район</t>
  </si>
  <si>
    <t>ГБУ НСО "УВ Чистоозерного  района НСО"</t>
  </si>
  <si>
    <t>Муниципальное бюджетное образовательное учреждение дополнительного образования «Детская школа искусств»</t>
  </si>
  <si>
    <t>МКОУ СОШ №1 Чулымского района</t>
  </si>
  <si>
    <t>Чулымский район</t>
  </si>
  <si>
    <t>дошкольное и общее образование</t>
  </si>
  <si>
    <t>МКОУ СОШ №9 Чулымского района</t>
  </si>
  <si>
    <t>МКОУ Чулымский Лицей</t>
  </si>
  <si>
    <t>МКОУ Базовская СОШ Чулымского района</t>
  </si>
  <si>
    <t xml:space="preserve">МКОУ Большеникольская СОШ Чулымского района  </t>
  </si>
  <si>
    <t>МКОУ Воздвиженская СОШ Чулымского района</t>
  </si>
  <si>
    <t>МКОУ Иткульская СОШ Чулымского района</t>
  </si>
  <si>
    <t>МКОУ Кабинетная СОШ Чулымского района</t>
  </si>
  <si>
    <t>МКОУ Кокошинская СОШ Чулымского района</t>
  </si>
  <si>
    <t xml:space="preserve">МКОУ Куликовская СОШ Чулымского района    </t>
  </si>
  <si>
    <t>МКОУ Михайловская СОШ Чулымского района</t>
  </si>
  <si>
    <t>МКОУ Пеньковская ООШ Чулымского района</t>
  </si>
  <si>
    <t xml:space="preserve">МКОУ Преображенская ООШ Чулымского района  </t>
  </si>
  <si>
    <t>МКОУ Серебрянская СОШ Чулымского района</t>
  </si>
  <si>
    <t xml:space="preserve">МКОУ Ужанихинская СОШ Чулымского района     </t>
  </si>
  <si>
    <t>МКОУ Чикманская СОШ Чулымского района</t>
  </si>
  <si>
    <t>МКОУ Алексеевская ООШ Чулымского района</t>
  </si>
  <si>
    <t>МКОУ Кабинетная ООШ Чулымского района</t>
  </si>
  <si>
    <t>МКДОУ детский сад "Улыбка"</t>
  </si>
  <si>
    <t>МКДОУ детский сад-ясли "Светлячок"</t>
  </si>
  <si>
    <t>ГБПОУ НСО "Чулымский  аграрный колледж"</t>
  </si>
  <si>
    <t>Муниципальное бюджетное учреждение дополнительного образования «Детская музыкальная школа»</t>
  </si>
  <si>
    <t>Муниципальное казенное  образовательное учреждение дополнительного образования "Межшкольный методический центр" Чулымского района</t>
  </si>
  <si>
    <t>Муниципальное казенное учреждение  культуры Воздвиженский   культурно-досуговый центр</t>
  </si>
  <si>
    <t>Муниципальное казенное учреждение  культуры Ужанихинский  культурно-досуговый центр</t>
  </si>
  <si>
    <t>Муниципальное казенное учреждение культуры Большеникольский культурно-досуговый центр</t>
  </si>
  <si>
    <t>Муниципальное казенное учреждение культуры Каякский культурно-досуговый центр</t>
  </si>
  <si>
    <t>Муниципальное казенное учреждение культуры Базовский культурно-досуговый центр</t>
  </si>
  <si>
    <t>Муниципальное казенное учреждение культуры Иткульский культурно-досуговый центр</t>
  </si>
  <si>
    <t>Муниципальное казенное учреждение культуры «Районный Дом культуры и досуга»</t>
  </si>
  <si>
    <t>Муниципальное казенное учреждение культуры Чулымского района Новосибирской области «Чулымская централизованная библиотечная система»</t>
  </si>
  <si>
    <t>Муниципальное казенное учреждение культуры Пеньковский культурно-досуговый центр</t>
  </si>
  <si>
    <t xml:space="preserve">Муниципальное казенное учреждение культуры Чикманский культурно-досуговый центр </t>
  </si>
  <si>
    <t>Муниципальное казенное учреждение культуры Кокошинский культурно-досуговый центр</t>
  </si>
  <si>
    <t>Муниципальное казенное учреждение культуры Осиновский культурно-досуговый центр</t>
  </si>
  <si>
    <t>Муниципальное казенное учреждение культуры Серебрянский культурно-досуговый центр</t>
  </si>
  <si>
    <t>Муниципальное казенное учреждение культуры Кабинетный культурно-досуговый центр</t>
  </si>
  <si>
    <t>Муниципальное казенное учреждение культуры Куликовский культурно-досуговый центр</t>
  </si>
  <si>
    <t>МУП "Чулым-Сервис" (1055464017311/5442000172)</t>
  </si>
  <si>
    <t>МУП "КОММУНАЛЬЩИК" (1165476139773/5442102840)</t>
  </si>
  <si>
    <t>ГАУ НСО "Чулымский лесхоз"</t>
  </si>
  <si>
    <t>лесное хозяйство</t>
  </si>
  <si>
    <t>МКУ Спорткомлекс "Радуга"</t>
  </si>
  <si>
    <t>физическая культура и спорт</t>
  </si>
  <si>
    <t>МКУ "Районный молодежный центр"</t>
  </si>
  <si>
    <t>физкультурно оздоровительная</t>
  </si>
  <si>
    <t>МБУ ДОЛ Чайка</t>
  </si>
  <si>
    <t>Рынок социального обслуживания</t>
  </si>
  <si>
    <t>МБУ КЦСОН Чулымского района</t>
  </si>
  <si>
    <t>ГБУ НСО "Управление ветеринарии Чулымского р-на Новосибирской области"</t>
  </si>
  <si>
    <t>головы</t>
  </si>
  <si>
    <t>Муниципальное казенное учреждение Чулымского района "Управление муниципальными закупками"</t>
  </si>
  <si>
    <t>Муниципальное казенное учреждение "Центр бухгалтерского, материально-технического и информационного обеспечения Чулымского района"</t>
  </si>
  <si>
    <t>ГАУ НСО Редакция газеты "Чулымская газета"</t>
  </si>
  <si>
    <t>ГБУЗ НСО «Чулымская ЦРБ»</t>
  </si>
  <si>
    <t>ГАУ НСО «Чулымский лесхоз»</t>
  </si>
  <si>
    <t>ГАУ НСО "Чулымский специальный дом-интернат для престарелых и инвалидов"</t>
  </si>
  <si>
    <t>221/715987</t>
  </si>
  <si>
    <t>ГБПОУ НСО "Чулымский межрайонный аграрный лицей"</t>
  </si>
  <si>
    <t>38</t>
  </si>
  <si>
    <t>42</t>
  </si>
  <si>
    <t>МБУ СШ "Триумф"</t>
  </si>
  <si>
    <t>Деятельность в области телевизионного вещания</t>
  </si>
  <si>
    <t>Предоставление прочих финансовых
услуг, кроме услуг по страхованию и
пенсионному обеспечению, не включенных
в другие группировки</t>
  </si>
  <si>
    <t>Деятельность в области связи на базе проводных технологий</t>
  </si>
  <si>
    <t xml:space="preserve">Физкультурно-оздоровительная деятельность </t>
  </si>
  <si>
    <t>Деятельность по предоставлению туристических информационных услуг</t>
  </si>
  <si>
    <t xml:space="preserve">Дополнительная подготовка по развитию личностных и профессиональных качеств персонала государственного сектора </t>
  </si>
  <si>
    <t xml:space="preserve">Дополнительная подготовка по развитию личностных и профессиональных качеств персонала государственного сектора  </t>
  </si>
  <si>
    <t xml:space="preserve">Проведение комплексной оценки профессиональных и личностных качеств персонала государственного сектора </t>
  </si>
  <si>
    <t xml:space="preserve">Организация и проведения мероприятий по развитию государственного и муниципального управления, государственной гражданской и муниципальной службы: сессии, интеллектуальные, мотивационные конкурсы, форумы, стажировки, исследования для персонала государственного сектора  </t>
  </si>
  <si>
    <t>1584</t>
  </si>
  <si>
    <t>1585</t>
  </si>
  <si>
    <t>1586</t>
  </si>
  <si>
    <t>1587</t>
  </si>
  <si>
    <t>1588</t>
  </si>
  <si>
    <t>1589</t>
  </si>
  <si>
    <t>предоставление прочих финансовых услуг, кроме услуг по страхованию и пенсионному обеспечению, не включенных в другие группировки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</si>
</sst>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7" formatCode="000\.00\.000\.0"/>
    <numFmt numFmtId="168" formatCode="0.00000"/>
    <numFmt numFmtId="169" formatCode="#,##0.00000\ _₽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Calibri"/>
      <family val="2"/>
      <scheme val="minor"/>
    </font>
    <font>
      <sz val="10"/>
      <name val="Arial Cyr"/>
      <family val="2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3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44" fontId="1" fillId="0" borderId="0" applyFont="0" applyFill="0" applyBorder="0" applyAlignment="0" applyProtection="0"/>
  </cellStyleXfs>
  <cellXfs count="251">
    <xf numFmtId="0" fontId="0" fillId="0" borderId="0" xfId="0"/>
    <xf numFmtId="49" fontId="5" fillId="0" borderId="1" xfId="0" applyNumberFormat="1" applyFont="1" applyBorder="1" applyAlignment="1" applyProtection="1">
      <alignment horizontal="center" vertical="top" wrapText="1"/>
    </xf>
    <xf numFmtId="4" fontId="5" fillId="2" borderId="1" xfId="0" applyNumberFormat="1" applyFont="1" applyFill="1" applyBorder="1" applyAlignment="1" applyProtection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 applyProtection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3" fontId="5" fillId="0" borderId="1" xfId="1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center" vertical="top" wrapText="1"/>
    </xf>
    <xf numFmtId="0" fontId="5" fillId="2" borderId="1" xfId="4" applyFont="1" applyFill="1" applyBorder="1" applyAlignment="1">
      <alignment horizontal="center" vertical="top" wrapText="1"/>
    </xf>
    <xf numFmtId="0" fontId="5" fillId="2" borderId="1" xfId="4" applyFont="1" applyFill="1" applyBorder="1" applyAlignment="1" applyProtection="1">
      <alignment horizontal="center" vertical="top" wrapText="1"/>
    </xf>
    <xf numFmtId="0" fontId="5" fillId="9" borderId="1" xfId="0" applyFont="1" applyFill="1" applyBorder="1" applyAlignment="1" applyProtection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0" fontId="5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" fontId="5" fillId="0" borderId="1" xfId="0" applyNumberFormat="1" applyFont="1" applyFill="1" applyBorder="1" applyAlignment="1" applyProtection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6" applyFont="1" applyFill="1" applyBorder="1" applyAlignment="1">
      <alignment horizontal="center" vertical="top" wrapText="1"/>
    </xf>
    <xf numFmtId="0" fontId="5" fillId="0" borderId="1" xfId="7" applyFont="1" applyBorder="1" applyAlignment="1">
      <alignment horizontal="center" vertical="top" wrapText="1"/>
    </xf>
    <xf numFmtId="49" fontId="5" fillId="2" borderId="1" xfId="6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4" fontId="5" fillId="2" borderId="1" xfId="1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 applyProtection="1">
      <alignment horizontal="center" vertical="top" wrapText="1"/>
      <protection locked="0"/>
    </xf>
    <xf numFmtId="2" fontId="5" fillId="2" borderId="1" xfId="0" applyNumberFormat="1" applyFont="1" applyFill="1" applyBorder="1" applyAlignment="1" applyProtection="1">
      <alignment horizontal="center" vertical="top" wrapText="1"/>
    </xf>
    <xf numFmtId="2" fontId="5" fillId="7" borderId="1" xfId="0" applyNumberFormat="1" applyFont="1" applyFill="1" applyBorder="1" applyAlignment="1">
      <alignment horizontal="center" vertical="top" wrapText="1"/>
    </xf>
    <xf numFmtId="4" fontId="5" fillId="7" borderId="1" xfId="0" applyNumberFormat="1" applyFont="1" applyFill="1" applyBorder="1" applyAlignment="1">
      <alignment horizontal="center" vertical="top" wrapText="1"/>
    </xf>
    <xf numFmtId="4" fontId="5" fillId="0" borderId="1" xfId="2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 applyProtection="1">
      <alignment horizontal="center" vertical="top" wrapText="1"/>
      <protection locked="0"/>
    </xf>
    <xf numFmtId="4" fontId="12" fillId="6" borderId="1" xfId="0" applyNumberFormat="1" applyFont="1" applyFill="1" applyBorder="1" applyAlignment="1">
      <alignment horizontal="center" vertical="top" wrapText="1"/>
    </xf>
    <xf numFmtId="43" fontId="5" fillId="0" borderId="1" xfId="1" applyNumberFormat="1" applyFont="1" applyBorder="1" applyAlignment="1">
      <alignment horizontal="center" vertical="top" wrapText="1"/>
    </xf>
    <xf numFmtId="0" fontId="5" fillId="2" borderId="1" xfId="4" applyNumberFormat="1" applyFont="1" applyFill="1" applyBorder="1" applyAlignment="1" applyProtection="1">
      <alignment horizontal="center" vertical="top" wrapText="1"/>
    </xf>
    <xf numFmtId="4" fontId="5" fillId="2" borderId="1" xfId="4" applyNumberFormat="1" applyFont="1" applyFill="1" applyBorder="1" applyAlignment="1">
      <alignment horizontal="center" vertical="top" wrapText="1"/>
    </xf>
    <xf numFmtId="2" fontId="5" fillId="2" borderId="1" xfId="4" applyNumberFormat="1" applyFont="1" applyFill="1" applyBorder="1" applyAlignment="1" applyProtection="1">
      <alignment horizontal="center" vertical="top" wrapText="1"/>
    </xf>
    <xf numFmtId="4" fontId="5" fillId="2" borderId="1" xfId="4" applyNumberFormat="1" applyFont="1" applyFill="1" applyBorder="1" applyAlignment="1" applyProtection="1">
      <alignment horizontal="center" vertical="top" wrapText="1"/>
    </xf>
    <xf numFmtId="0" fontId="5" fillId="2" borderId="1" xfId="8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5" fillId="0" borderId="1" xfId="36" applyFont="1" applyBorder="1" applyAlignment="1" applyProtection="1">
      <alignment horizontal="center" vertical="top" wrapText="1"/>
    </xf>
    <xf numFmtId="0" fontId="5" fillId="5" borderId="1" xfId="0" applyFont="1" applyFill="1" applyBorder="1" applyAlignment="1" applyProtection="1">
      <alignment horizontal="center" vertical="top" wrapText="1"/>
    </xf>
    <xf numFmtId="2" fontId="5" fillId="5" borderId="1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horizontal="center" vertical="top" wrapText="1"/>
    </xf>
    <xf numFmtId="4" fontId="5" fillId="0" borderId="1" xfId="37" applyNumberFormat="1" applyFont="1" applyFill="1" applyBorder="1" applyAlignment="1" applyProtection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9" fillId="6" borderId="1" xfId="0" applyNumberFormat="1" applyFont="1" applyFill="1" applyBorder="1" applyAlignment="1">
      <alignment horizontal="center" vertical="top" wrapText="1"/>
    </xf>
    <xf numFmtId="2" fontId="5" fillId="2" borderId="1" xfId="3" applyNumberFormat="1" applyFont="1" applyFill="1" applyBorder="1" applyAlignment="1">
      <alignment horizontal="center" vertical="top" wrapText="1"/>
    </xf>
    <xf numFmtId="167" fontId="5" fillId="2" borderId="1" xfId="6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 applyProtection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16" fillId="0" borderId="0" xfId="0" applyFont="1" applyBorder="1"/>
    <xf numFmtId="2" fontId="12" fillId="0" borderId="0" xfId="0" applyNumberFormat="1" applyFont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 wrapText="1"/>
    </xf>
    <xf numFmtId="4" fontId="17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5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2" fontId="5" fillId="0" borderId="1" xfId="0" applyNumberFormat="1" applyFont="1" applyBorder="1" applyAlignment="1" applyProtection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2" fontId="5" fillId="5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2" fontId="5" fillId="0" borderId="1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Border="1"/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2" fontId="5" fillId="0" borderId="1" xfId="7" applyNumberFormat="1" applyFont="1" applyBorder="1" applyAlignment="1">
      <alignment horizontal="center" vertical="top" wrapText="1"/>
    </xf>
    <xf numFmtId="4" fontId="5" fillId="0" borderId="1" xfId="7" applyNumberFormat="1" applyFont="1" applyBorder="1" applyAlignment="1">
      <alignment horizontal="center" vertical="top" wrapText="1"/>
    </xf>
    <xf numFmtId="3" fontId="5" fillId="0" borderId="1" xfId="0" applyNumberFormat="1" applyFont="1" applyFill="1" applyBorder="1" applyAlignment="1" applyProtection="1">
      <alignment horizontal="center" vertical="top" wrapText="1"/>
    </xf>
    <xf numFmtId="3" fontId="5" fillId="2" borderId="1" xfId="0" applyNumberFormat="1" applyFont="1" applyFill="1" applyBorder="1" applyAlignment="1" applyProtection="1">
      <alignment horizontal="center" vertical="top" wrapText="1"/>
    </xf>
    <xf numFmtId="3" fontId="5" fillId="0" borderId="1" xfId="0" applyNumberFormat="1" applyFont="1" applyBorder="1" applyAlignment="1" applyProtection="1">
      <alignment horizontal="center" vertical="top" wrapText="1"/>
    </xf>
    <xf numFmtId="0" fontId="5" fillId="8" borderId="1" xfId="0" applyFont="1" applyFill="1" applyBorder="1" applyAlignment="1">
      <alignment horizontal="center" vertical="top" wrapText="1"/>
    </xf>
    <xf numFmtId="2" fontId="5" fillId="8" borderId="1" xfId="0" applyNumberFormat="1" applyFont="1" applyFill="1" applyBorder="1" applyAlignment="1">
      <alignment horizontal="center" vertical="top" wrapText="1"/>
    </xf>
    <xf numFmtId="4" fontId="5" fillId="8" borderId="1" xfId="0" applyNumberFormat="1" applyFont="1" applyFill="1" applyBorder="1" applyAlignment="1">
      <alignment horizontal="center" vertical="top" wrapText="1"/>
    </xf>
    <xf numFmtId="4" fontId="5" fillId="0" borderId="1" xfId="8" applyNumberFormat="1" applyFont="1" applyBorder="1" applyAlignment="1">
      <alignment horizontal="center" vertical="top" wrapText="1"/>
    </xf>
    <xf numFmtId="49" fontId="5" fillId="0" borderId="1" xfId="7" applyNumberFormat="1" applyFont="1" applyBorder="1" applyAlignment="1">
      <alignment horizontal="center" vertical="top" wrapText="1"/>
    </xf>
    <xf numFmtId="4" fontId="5" fillId="0" borderId="1" xfId="6" applyNumberFormat="1" applyFont="1" applyFill="1" applyBorder="1" applyAlignment="1" applyProtection="1">
      <alignment horizontal="center" vertical="top" wrapText="1"/>
      <protection hidden="1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4" fontId="5" fillId="2" borderId="1" xfId="9" applyNumberFormat="1" applyFont="1" applyFill="1" applyBorder="1" applyAlignment="1" applyProtection="1">
      <alignment horizontal="center" vertical="top" wrapText="1"/>
      <protection hidden="1"/>
    </xf>
    <xf numFmtId="4" fontId="5" fillId="2" borderId="1" xfId="10" applyNumberFormat="1" applyFont="1" applyFill="1" applyBorder="1" applyAlignment="1" applyProtection="1">
      <alignment horizontal="center" vertical="top" wrapText="1"/>
      <protection hidden="1"/>
    </xf>
    <xf numFmtId="4" fontId="5" fillId="2" borderId="1" xfId="11" applyNumberFormat="1" applyFont="1" applyFill="1" applyBorder="1" applyAlignment="1" applyProtection="1">
      <alignment horizontal="center" vertical="top" wrapText="1"/>
      <protection hidden="1"/>
    </xf>
    <xf numFmtId="4" fontId="5" fillId="2" borderId="1" xfId="12" applyNumberFormat="1" applyFont="1" applyFill="1" applyBorder="1" applyAlignment="1" applyProtection="1">
      <alignment horizontal="center" vertical="top" wrapText="1"/>
      <protection hidden="1"/>
    </xf>
    <xf numFmtId="4" fontId="5" fillId="2" borderId="1" xfId="13" applyNumberFormat="1" applyFont="1" applyFill="1" applyBorder="1" applyAlignment="1" applyProtection="1">
      <alignment horizontal="center" vertical="top" wrapText="1"/>
      <protection hidden="1"/>
    </xf>
    <xf numFmtId="4" fontId="5" fillId="2" borderId="1" xfId="14" applyNumberFormat="1" applyFont="1" applyFill="1" applyBorder="1" applyAlignment="1" applyProtection="1">
      <alignment horizontal="center" vertical="top" wrapText="1"/>
      <protection hidden="1"/>
    </xf>
    <xf numFmtId="4" fontId="5" fillId="2" borderId="1" xfId="15" applyNumberFormat="1" applyFont="1" applyFill="1" applyBorder="1" applyAlignment="1" applyProtection="1">
      <alignment horizontal="center" vertical="top" wrapText="1"/>
      <protection hidden="1"/>
    </xf>
    <xf numFmtId="4" fontId="5" fillId="2" borderId="1" xfId="16" applyNumberFormat="1" applyFont="1" applyFill="1" applyBorder="1" applyAlignment="1" applyProtection="1">
      <alignment horizontal="center" vertical="top" wrapText="1"/>
      <protection hidden="1"/>
    </xf>
    <xf numFmtId="4" fontId="5" fillId="2" borderId="1" xfId="17" applyNumberFormat="1" applyFont="1" applyFill="1" applyBorder="1" applyAlignment="1" applyProtection="1">
      <alignment horizontal="center" vertical="top" wrapText="1"/>
      <protection hidden="1"/>
    </xf>
    <xf numFmtId="4" fontId="5" fillId="2" borderId="1" xfId="18" applyNumberFormat="1" applyFont="1" applyFill="1" applyBorder="1" applyAlignment="1" applyProtection="1">
      <alignment horizontal="center" vertical="top" wrapText="1"/>
      <protection hidden="1"/>
    </xf>
    <xf numFmtId="4" fontId="5" fillId="2" borderId="1" xfId="19" applyNumberFormat="1" applyFont="1" applyFill="1" applyBorder="1" applyAlignment="1" applyProtection="1">
      <alignment horizontal="center" vertical="top" wrapText="1"/>
      <protection hidden="1"/>
    </xf>
    <xf numFmtId="4" fontId="5" fillId="2" borderId="1" xfId="20" applyNumberFormat="1" applyFont="1" applyFill="1" applyBorder="1" applyAlignment="1" applyProtection="1">
      <alignment horizontal="center" vertical="top" wrapText="1"/>
      <protection hidden="1"/>
    </xf>
    <xf numFmtId="4" fontId="5" fillId="2" borderId="1" xfId="21" applyNumberFormat="1" applyFont="1" applyFill="1" applyBorder="1" applyAlignment="1" applyProtection="1">
      <alignment horizontal="center" vertical="top" wrapText="1"/>
      <protection hidden="1"/>
    </xf>
    <xf numFmtId="4" fontId="5" fillId="2" borderId="1" xfId="22" applyNumberFormat="1" applyFont="1" applyFill="1" applyBorder="1" applyAlignment="1" applyProtection="1">
      <alignment horizontal="center" vertical="top" wrapText="1"/>
      <protection hidden="1"/>
    </xf>
    <xf numFmtId="4" fontId="5" fillId="2" borderId="1" xfId="23" applyNumberFormat="1" applyFont="1" applyFill="1" applyBorder="1" applyAlignment="1" applyProtection="1">
      <alignment horizontal="center" vertical="top" wrapText="1"/>
      <protection hidden="1"/>
    </xf>
    <xf numFmtId="4" fontId="5" fillId="2" borderId="1" xfId="24" applyNumberFormat="1" applyFont="1" applyFill="1" applyBorder="1" applyAlignment="1" applyProtection="1">
      <alignment horizontal="center" vertical="top" wrapText="1"/>
      <protection hidden="1"/>
    </xf>
    <xf numFmtId="4" fontId="5" fillId="2" borderId="1" xfId="25" applyNumberFormat="1" applyFont="1" applyFill="1" applyBorder="1" applyAlignment="1" applyProtection="1">
      <alignment horizontal="center" vertical="top" wrapText="1"/>
      <protection hidden="1"/>
    </xf>
    <xf numFmtId="4" fontId="5" fillId="2" borderId="1" xfId="26" applyNumberFormat="1" applyFont="1" applyFill="1" applyBorder="1" applyAlignment="1" applyProtection="1">
      <alignment horizontal="center" vertical="top" wrapText="1"/>
      <protection hidden="1"/>
    </xf>
    <xf numFmtId="4" fontId="5" fillId="2" borderId="1" xfId="27" applyNumberFormat="1" applyFont="1" applyFill="1" applyBorder="1" applyAlignment="1" applyProtection="1">
      <alignment horizontal="center" vertical="top" wrapText="1"/>
      <protection hidden="1"/>
    </xf>
    <xf numFmtId="4" fontId="5" fillId="2" borderId="1" xfId="28" applyNumberFormat="1" applyFont="1" applyFill="1" applyBorder="1" applyAlignment="1" applyProtection="1">
      <alignment horizontal="center" vertical="top" wrapText="1"/>
      <protection hidden="1"/>
    </xf>
    <xf numFmtId="4" fontId="5" fillId="2" borderId="1" xfId="29" applyNumberFormat="1" applyFont="1" applyFill="1" applyBorder="1" applyAlignment="1" applyProtection="1">
      <alignment horizontal="center" vertical="top" wrapText="1"/>
      <protection hidden="1"/>
    </xf>
    <xf numFmtId="4" fontId="5" fillId="2" borderId="1" xfId="30" applyNumberFormat="1" applyFont="1" applyFill="1" applyBorder="1" applyAlignment="1" applyProtection="1">
      <alignment horizontal="center" vertical="top" wrapText="1"/>
      <protection hidden="1"/>
    </xf>
    <xf numFmtId="4" fontId="5" fillId="2" borderId="1" xfId="31" applyNumberFormat="1" applyFont="1" applyFill="1" applyBorder="1" applyAlignment="1" applyProtection="1">
      <alignment horizontal="center" vertical="top" wrapText="1"/>
      <protection hidden="1"/>
    </xf>
    <xf numFmtId="4" fontId="5" fillId="2" borderId="1" xfId="5" applyNumberFormat="1" applyFont="1" applyFill="1" applyBorder="1" applyAlignment="1" applyProtection="1">
      <alignment horizontal="center" vertical="top" wrapText="1"/>
      <protection hidden="1"/>
    </xf>
    <xf numFmtId="4" fontId="5" fillId="2" borderId="1" xfId="8" applyNumberFormat="1" applyFont="1" applyFill="1" applyBorder="1" applyAlignment="1" applyProtection="1">
      <alignment horizontal="center" vertical="top" wrapText="1"/>
      <protection hidden="1"/>
    </xf>
    <xf numFmtId="4" fontId="5" fillId="2" borderId="1" xfId="32" applyNumberFormat="1" applyFont="1" applyFill="1" applyBorder="1" applyAlignment="1" applyProtection="1">
      <alignment horizontal="center" vertical="top" wrapText="1"/>
      <protection hidden="1"/>
    </xf>
    <xf numFmtId="4" fontId="5" fillId="2" borderId="1" xfId="33" applyNumberFormat="1" applyFont="1" applyFill="1" applyBorder="1" applyAlignment="1" applyProtection="1">
      <alignment horizontal="center" vertical="top" wrapText="1"/>
      <protection hidden="1"/>
    </xf>
    <xf numFmtId="4" fontId="5" fillId="2" borderId="1" xfId="6" applyNumberFormat="1" applyFont="1" applyFill="1" applyBorder="1" applyAlignment="1" applyProtection="1">
      <alignment horizontal="center" vertical="top" wrapText="1"/>
      <protection hidden="1"/>
    </xf>
    <xf numFmtId="4" fontId="5" fillId="2" borderId="1" xfId="34" applyNumberFormat="1" applyFont="1" applyFill="1" applyBorder="1" applyAlignment="1" applyProtection="1">
      <alignment horizontal="center" vertical="top" wrapText="1"/>
      <protection hidden="1"/>
    </xf>
    <xf numFmtId="0" fontId="5" fillId="0" borderId="1" xfId="7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 shrinkToFit="1"/>
    </xf>
    <xf numFmtId="49" fontId="5" fillId="2" borderId="1" xfId="35" applyNumberFormat="1" applyFont="1" applyFill="1" applyBorder="1" applyAlignment="1">
      <alignment horizontal="center" vertical="top" wrapText="1"/>
    </xf>
    <xf numFmtId="49" fontId="5" fillId="2" borderId="1" xfId="7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49" fontId="5" fillId="2" borderId="1" xfId="35" applyNumberFormat="1" applyFont="1" applyFill="1" applyBorder="1" applyAlignment="1" applyProtection="1">
      <alignment horizontal="center" vertical="top" wrapText="1"/>
    </xf>
    <xf numFmtId="4" fontId="5" fillId="0" borderId="1" xfId="6" applyNumberFormat="1" applyFont="1" applyBorder="1" applyAlignment="1">
      <alignment horizontal="center" vertical="top" wrapText="1"/>
    </xf>
    <xf numFmtId="0" fontId="5" fillId="0" borderId="1" xfId="36" applyFont="1" applyBorder="1" applyAlignment="1">
      <alignment horizontal="center" vertical="top" wrapText="1"/>
    </xf>
    <xf numFmtId="1" fontId="5" fillId="2" borderId="1" xfId="6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 applyProtection="1">
      <alignment horizontal="center" vertical="top" wrapText="1"/>
      <protection locked="0"/>
    </xf>
    <xf numFmtId="2" fontId="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" xfId="6" applyNumberFormat="1" applyFont="1" applyFill="1" applyBorder="1" applyAlignment="1">
      <alignment horizontal="center" vertical="top" wrapText="1"/>
    </xf>
    <xf numFmtId="49" fontId="5" fillId="0" borderId="1" xfId="7" applyNumberFormat="1" applyFont="1" applyFill="1" applyBorder="1" applyAlignment="1">
      <alignment horizontal="center" vertical="top" wrapText="1"/>
    </xf>
    <xf numFmtId="4" fontId="0" fillId="0" borderId="0" xfId="0" applyNumberFormat="1" applyFont="1"/>
    <xf numFmtId="2" fontId="0" fillId="0" borderId="0" xfId="0" applyNumberFormat="1" applyFont="1"/>
    <xf numFmtId="168" fontId="2" fillId="0" borderId="0" xfId="0" applyNumberFormat="1" applyFont="1" applyBorder="1" applyAlignment="1">
      <alignment horizontal="center" vertical="top" wrapText="1"/>
    </xf>
    <xf numFmtId="168" fontId="12" fillId="0" borderId="0" xfId="0" applyNumberFormat="1" applyFont="1" applyBorder="1" applyAlignment="1">
      <alignment horizontal="center" vertical="top" wrapText="1"/>
    </xf>
    <xf numFmtId="168" fontId="15" fillId="0" borderId="1" xfId="0" applyNumberFormat="1" applyFont="1" applyBorder="1" applyAlignment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2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 applyProtection="1">
      <alignment horizontal="center" vertical="top" wrapText="1"/>
    </xf>
    <xf numFmtId="168" fontId="5" fillId="0" borderId="1" xfId="0" applyNumberFormat="1" applyFont="1" applyBorder="1" applyAlignment="1" applyProtection="1">
      <alignment horizontal="center" vertical="top" wrapText="1"/>
    </xf>
    <xf numFmtId="168" fontId="5" fillId="2" borderId="1" xfId="0" applyNumberFormat="1" applyFont="1" applyFill="1" applyBorder="1" applyAlignment="1" applyProtection="1">
      <alignment horizontal="center" vertical="top" wrapText="1"/>
    </xf>
    <xf numFmtId="168" fontId="12" fillId="0" borderId="1" xfId="0" applyNumberFormat="1" applyFont="1" applyBorder="1" applyAlignment="1">
      <alignment horizontal="center" vertical="top" wrapText="1"/>
    </xf>
    <xf numFmtId="168" fontId="5" fillId="5" borderId="1" xfId="0" applyNumberFormat="1" applyFont="1" applyFill="1" applyBorder="1" applyAlignment="1">
      <alignment horizontal="center" vertical="top" wrapText="1"/>
    </xf>
    <xf numFmtId="168" fontId="5" fillId="0" borderId="1" xfId="3" applyNumberFormat="1" applyFont="1" applyBorder="1" applyAlignment="1" applyProtection="1">
      <alignment horizontal="center" vertical="top" wrapText="1"/>
    </xf>
    <xf numFmtId="168" fontId="5" fillId="0" borderId="1" xfId="3" applyNumberFormat="1" applyFont="1" applyFill="1" applyBorder="1" applyAlignment="1" applyProtection="1">
      <alignment horizontal="center" vertical="top" wrapText="1"/>
    </xf>
    <xf numFmtId="168" fontId="5" fillId="0" borderId="1" xfId="0" applyNumberFormat="1" applyFont="1" applyBorder="1" applyAlignment="1" applyProtection="1">
      <alignment horizontal="center" vertical="top" wrapText="1"/>
      <protection locked="0"/>
    </xf>
    <xf numFmtId="168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8" fontId="12" fillId="2" borderId="1" xfId="1" applyNumberFormat="1" applyFont="1" applyFill="1" applyBorder="1" applyAlignment="1">
      <alignment horizontal="center" vertical="top" wrapText="1"/>
    </xf>
    <xf numFmtId="168" fontId="9" fillId="3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Border="1" applyAlignment="1">
      <alignment horizontal="center" vertical="top" wrapText="1"/>
    </xf>
    <xf numFmtId="168" fontId="9" fillId="0" borderId="1" xfId="0" applyNumberFormat="1" applyFont="1" applyBorder="1" applyAlignment="1" applyProtection="1">
      <alignment horizontal="center" vertical="top" wrapText="1"/>
      <protection locked="0"/>
    </xf>
    <xf numFmtId="168" fontId="5" fillId="0" borderId="1" xfId="1" applyNumberFormat="1" applyFont="1" applyBorder="1" applyAlignment="1">
      <alignment horizontal="center" vertical="top" wrapText="1"/>
    </xf>
    <xf numFmtId="168" fontId="5" fillId="0" borderId="1" xfId="3" applyNumberFormat="1" applyFont="1" applyBorder="1" applyAlignment="1">
      <alignment horizontal="center" vertical="top" wrapText="1"/>
    </xf>
    <xf numFmtId="168" fontId="5" fillId="0" borderId="1" xfId="1" applyNumberFormat="1" applyFont="1" applyFill="1" applyBorder="1" applyAlignment="1">
      <alignment horizontal="center" vertical="top" wrapText="1"/>
    </xf>
    <xf numFmtId="168" fontId="5" fillId="0" borderId="1" xfId="3" applyNumberFormat="1" applyFont="1" applyFill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49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NumberFormat="1" applyFont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5" applyNumberFormat="1" applyFont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wrapText="1"/>
    </xf>
    <xf numFmtId="169" fontId="17" fillId="0" borderId="0" xfId="0" applyNumberFormat="1" applyFont="1" applyBorder="1" applyAlignment="1">
      <alignment horizontal="center" wrapText="1"/>
    </xf>
    <xf numFmtId="49" fontId="5" fillId="0" borderId="2" xfId="5" applyNumberFormat="1" applyFont="1" applyBorder="1" applyAlignment="1">
      <alignment horizontal="center" vertical="top" wrapText="1"/>
    </xf>
    <xf numFmtId="49" fontId="5" fillId="0" borderId="4" xfId="5" applyNumberFormat="1" applyFont="1" applyBorder="1" applyAlignment="1">
      <alignment horizontal="center" vertical="top" wrapText="1"/>
    </xf>
    <xf numFmtId="49" fontId="5" fillId="0" borderId="3" xfId="5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5" fillId="0" borderId="1" xfId="5" applyNumberFormat="1" applyFont="1" applyBorder="1" applyAlignment="1">
      <alignment horizontal="center" vertical="top" wrapText="1"/>
    </xf>
    <xf numFmtId="4" fontId="5" fillId="0" borderId="1" xfId="7" applyNumberFormat="1" applyFont="1" applyFill="1" applyBorder="1" applyAlignment="1">
      <alignment horizontal="center" vertical="top" wrapText="1"/>
    </xf>
    <xf numFmtId="4" fontId="5" fillId="0" borderId="1" xfId="7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 applyProtection="1">
      <alignment horizontal="center" vertical="top" wrapText="1"/>
      <protection locked="0"/>
    </xf>
    <xf numFmtId="4" fontId="5" fillId="0" borderId="1" xfId="0" applyNumberFormat="1" applyFont="1" applyBorder="1" applyAlignment="1" applyProtection="1">
      <alignment horizontal="center" vertical="top" wrapText="1"/>
      <protection locked="0"/>
    </xf>
    <xf numFmtId="2" fontId="5" fillId="0" borderId="1" xfId="5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2" xfId="5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9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2" fontId="5" fillId="5" borderId="1" xfId="0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5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9" fontId="5" fillId="2" borderId="1" xfId="35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center" vertical="top" wrapText="1"/>
    </xf>
    <xf numFmtId="49" fontId="5" fillId="0" borderId="1" xfId="5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 applyProtection="1">
      <alignment horizontal="center" vertical="top" wrapText="1"/>
      <protection locked="0" hidden="1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2" fontId="5" fillId="0" borderId="1" xfId="5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5" fillId="2" borderId="2" xfId="0" applyFont="1" applyFill="1" applyBorder="1" applyAlignment="1" applyProtection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</cellXfs>
  <cellStyles count="38">
    <cellStyle name="Денежный" xfId="2" builtinId="4"/>
    <cellStyle name="Денежный 3" xfId="37"/>
    <cellStyle name="Обычный" xfId="0" builtinId="0"/>
    <cellStyle name="Обычный 10" xfId="27"/>
    <cellStyle name="Обычный 11" xfId="28"/>
    <cellStyle name="Обычный 12" xfId="22"/>
    <cellStyle name="Обычный 13" xfId="10"/>
    <cellStyle name="Обычный 14" xfId="9"/>
    <cellStyle name="Обычный 15" xfId="11"/>
    <cellStyle name="Обычный 16" xfId="24"/>
    <cellStyle name="Обычный 17" xfId="20"/>
    <cellStyle name="Обычный 18" xfId="17"/>
    <cellStyle name="Обычный 19" xfId="19"/>
    <cellStyle name="Обычный 2" xfId="6"/>
    <cellStyle name="Обычный 20" xfId="23"/>
    <cellStyle name="Обычный 21" xfId="15"/>
    <cellStyle name="Обычный 22" xfId="25"/>
    <cellStyle name="Обычный 23" xfId="21"/>
    <cellStyle name="Обычный 24" xfId="16"/>
    <cellStyle name="Обычный 25" xfId="12"/>
    <cellStyle name="Обычный 26" xfId="13"/>
    <cellStyle name="Обычный 27" xfId="26"/>
    <cellStyle name="Обычный 28" xfId="14"/>
    <cellStyle name="Обычный 29" xfId="18"/>
    <cellStyle name="Обычный 3" xfId="8"/>
    <cellStyle name="Обычный 30" xfId="34"/>
    <cellStyle name="Обычный 4" xfId="5"/>
    <cellStyle name="Обычный 5" xfId="33"/>
    <cellStyle name="Обычный 6" xfId="29"/>
    <cellStyle name="Обычный 7" xfId="30"/>
    <cellStyle name="Обычный 8" xfId="31"/>
    <cellStyle name="Обычный 9" xfId="32"/>
    <cellStyle name="Обычный_Детсады" xfId="35"/>
    <cellStyle name="Обычный_Лист1" xfId="7"/>
    <cellStyle name="Обычный_ПРОЕКТ БЮДЖЕТА 2013 с разбивкой по статьям по ЦО" xfId="36"/>
    <cellStyle name="Плохой" xfId="4" builtinId="27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3;&#1077;&#1081;&#1077;&#1088;\&#1054;&#1058;&#1063;&#1045;&#1058;&#1067;\&#1054;&#1090;&#1095;&#1077;&#1090;&#1099;%202023\&#1040;&#1085;&#1072;&#1083;&#1080;&#1079;%20&#1089;&#1095;&#1077;&#1090;&#1072;%2090.01.1%20&#1079;&#1072;%209%20&#1084;&#1077;&#1089;&#1103;&#1094;&#1077;&#1074;%202023%20&#1075;.%20&#1040;&#1085;&#1103;%20&#1076;&#1083;&#1103;%20&#1080;&#1085;&#1092;&#1099;%20&#1087;&#1086;%20&#1076;&#1077;&#1103;&#1090;%20&#1093;&#1086;&#1079;%20&#1089;&#1091;&#1073;&#1098;&#1077;&#1082;&#1090;&#1086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Sog\Desktop\&#1087;&#1091;&#1085;&#1082;&#1090;%205\&#1088;&#1072;&#1081;&#1086;&#1085;&#1099;%20&#1053;&#1054;&#1042;&#1067;&#1049;\&#1047;&#1076;&#1074;&#1080;&#1085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 refreshError="1">
        <row r="23">
          <cell r="H23">
            <v>5769453.1539999992</v>
          </cell>
          <cell r="J23">
            <v>119946934.95929666</v>
          </cell>
        </row>
        <row r="24">
          <cell r="H24">
            <v>115425</v>
          </cell>
          <cell r="J24">
            <v>1195802.9916666667</v>
          </cell>
        </row>
        <row r="25">
          <cell r="H25">
            <v>458987.11300000001</v>
          </cell>
          <cell r="J25">
            <v>1817588.9583333335</v>
          </cell>
        </row>
        <row r="26">
          <cell r="H26">
            <v>4912895.3099999996</v>
          </cell>
          <cell r="J26">
            <v>165171444.98333332</v>
          </cell>
        </row>
        <row r="27">
          <cell r="H27">
            <v>348267.72113871004</v>
          </cell>
          <cell r="J27">
            <v>683518788.53237009</v>
          </cell>
        </row>
        <row r="29">
          <cell r="H29">
            <v>2376.36</v>
          </cell>
          <cell r="J29">
            <v>5465612.5499999998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panium.ru/select?code=841130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1"/>
  <sheetViews>
    <sheetView tabSelected="1" zoomScale="75" zoomScaleNormal="75" workbookViewId="0">
      <selection activeCell="O5" sqref="O5"/>
    </sheetView>
  </sheetViews>
  <sheetFormatPr defaultRowHeight="15.75" x14ac:dyDescent="0.25"/>
  <cols>
    <col min="1" max="1" width="9.140625" style="64"/>
    <col min="2" max="2" width="42.7109375" style="66" customWidth="1"/>
    <col min="3" max="3" width="19" style="66" customWidth="1"/>
    <col min="4" max="4" width="18.85546875" style="66" customWidth="1"/>
    <col min="5" max="5" width="21.5703125" style="75" customWidth="1"/>
    <col min="6" max="6" width="23.7109375" style="66" customWidth="1"/>
    <col min="7" max="7" width="19.85546875" style="75" customWidth="1"/>
    <col min="8" max="8" width="17.7109375" style="66" customWidth="1"/>
    <col min="9" max="9" width="18" style="74" bestFit="1" customWidth="1"/>
    <col min="10" max="10" width="18.42578125" style="168" customWidth="1"/>
    <col min="11" max="11" width="18" style="168" customWidth="1"/>
    <col min="12" max="12" width="22.28515625" style="74" customWidth="1"/>
    <col min="13" max="13" width="9.140625" style="96"/>
    <col min="14" max="14" width="19.140625" style="96" customWidth="1"/>
    <col min="15" max="15" width="14.42578125" style="96" bestFit="1" customWidth="1"/>
    <col min="16" max="16384" width="9.140625" style="96"/>
  </cols>
  <sheetData>
    <row r="1" spans="1:13" ht="18.75" x14ac:dyDescent="0.3">
      <c r="A1" s="56"/>
      <c r="B1" s="57"/>
      <c r="C1" s="57"/>
      <c r="D1" s="57"/>
      <c r="E1" s="58"/>
      <c r="F1" s="57"/>
      <c r="G1" s="58"/>
      <c r="H1" s="57"/>
      <c r="I1" s="59"/>
      <c r="J1" s="158"/>
      <c r="K1" s="158"/>
      <c r="L1" s="63" t="s">
        <v>72</v>
      </c>
      <c r="M1" s="60"/>
    </row>
    <row r="2" spans="1:13" ht="18.75" x14ac:dyDescent="0.3">
      <c r="A2" s="56"/>
      <c r="B2" s="57"/>
      <c r="C2" s="57"/>
      <c r="D2" s="57"/>
      <c r="E2" s="58"/>
      <c r="F2" s="57"/>
      <c r="G2" s="58"/>
      <c r="H2" s="57"/>
      <c r="I2" s="59"/>
      <c r="J2" s="158"/>
      <c r="K2" s="158"/>
      <c r="L2" s="59"/>
      <c r="M2" s="60"/>
    </row>
    <row r="3" spans="1:13" ht="18.75" x14ac:dyDescent="0.3">
      <c r="A3" s="56"/>
      <c r="B3" s="202" t="s">
        <v>73</v>
      </c>
      <c r="C3" s="202"/>
      <c r="D3" s="202"/>
      <c r="E3" s="202"/>
      <c r="F3" s="202"/>
      <c r="G3" s="202"/>
      <c r="H3" s="202"/>
      <c r="I3" s="202"/>
      <c r="J3" s="203"/>
      <c r="K3" s="203"/>
      <c r="L3" s="202"/>
      <c r="M3" s="202"/>
    </row>
    <row r="4" spans="1:13" x14ac:dyDescent="0.25">
      <c r="A4" s="56"/>
      <c r="B4" s="42"/>
      <c r="C4" s="42"/>
      <c r="D4" s="42"/>
      <c r="E4" s="61"/>
      <c r="F4" s="42"/>
      <c r="G4" s="61"/>
      <c r="H4" s="42"/>
      <c r="I4" s="62"/>
      <c r="J4" s="159"/>
      <c r="K4" s="159"/>
      <c r="L4" s="62"/>
      <c r="M4" s="97"/>
    </row>
    <row r="5" spans="1:13" ht="204.75" x14ac:dyDescent="0.25">
      <c r="A5" s="48" t="s">
        <v>0</v>
      </c>
      <c r="B5" s="48" t="s">
        <v>1</v>
      </c>
      <c r="C5" s="48" t="s">
        <v>2</v>
      </c>
      <c r="D5" s="48" t="s">
        <v>3</v>
      </c>
      <c r="E5" s="49" t="s">
        <v>4</v>
      </c>
      <c r="F5" s="48" t="s">
        <v>5</v>
      </c>
      <c r="G5" s="49" t="s">
        <v>6</v>
      </c>
      <c r="H5" s="48" t="s">
        <v>7</v>
      </c>
      <c r="I5" s="50" t="s">
        <v>8</v>
      </c>
      <c r="J5" s="160" t="s">
        <v>9</v>
      </c>
      <c r="K5" s="160" t="s">
        <v>10</v>
      </c>
      <c r="L5" s="50" t="s">
        <v>11</v>
      </c>
    </row>
    <row r="6" spans="1:13" ht="47.25" customHeight="1" x14ac:dyDescent="0.25">
      <c r="A6" s="64">
        <v>1</v>
      </c>
      <c r="B6" s="69" t="s">
        <v>12</v>
      </c>
      <c r="C6" s="69" t="s">
        <v>74</v>
      </c>
      <c r="D6" s="69" t="s">
        <v>13</v>
      </c>
      <c r="E6" s="70">
        <v>100</v>
      </c>
      <c r="F6" s="71" t="s">
        <v>14</v>
      </c>
      <c r="G6" s="73">
        <v>73</v>
      </c>
      <c r="H6" s="71" t="s">
        <v>15</v>
      </c>
      <c r="I6" s="72">
        <v>11673707.42</v>
      </c>
      <c r="J6" s="161">
        <v>4.0225099657684399E-4</v>
      </c>
      <c r="K6" s="161">
        <v>2.5461374439054784E-2</v>
      </c>
      <c r="L6" s="72">
        <v>11673707.42</v>
      </c>
    </row>
    <row r="7" spans="1:13" ht="47.25" customHeight="1" x14ac:dyDescent="0.25">
      <c r="A7" s="64">
        <v>2</v>
      </c>
      <c r="B7" s="69" t="s">
        <v>16</v>
      </c>
      <c r="C7" s="69" t="s">
        <v>74</v>
      </c>
      <c r="D7" s="69" t="s">
        <v>13</v>
      </c>
      <c r="E7" s="70">
        <v>100</v>
      </c>
      <c r="F7" s="71" t="s">
        <v>14</v>
      </c>
      <c r="G7" s="73">
        <v>21</v>
      </c>
      <c r="H7" s="71" t="s">
        <v>15</v>
      </c>
      <c r="I7" s="72">
        <v>5060451.32</v>
      </c>
      <c r="J7" s="161">
        <v>1.1571604011114691E-4</v>
      </c>
      <c r="K7" s="161">
        <v>1.1037285864162E-2</v>
      </c>
      <c r="L7" s="72">
        <v>5060451.32</v>
      </c>
    </row>
    <row r="8" spans="1:13" ht="47.25" customHeight="1" x14ac:dyDescent="0.25">
      <c r="A8" s="64">
        <v>3</v>
      </c>
      <c r="B8" s="69" t="s">
        <v>17</v>
      </c>
      <c r="C8" s="69" t="s">
        <v>74</v>
      </c>
      <c r="D8" s="69" t="s">
        <v>13</v>
      </c>
      <c r="E8" s="70">
        <v>100</v>
      </c>
      <c r="F8" s="71" t="s">
        <v>14</v>
      </c>
      <c r="G8" s="73">
        <v>9</v>
      </c>
      <c r="H8" s="71" t="s">
        <v>15</v>
      </c>
      <c r="I8" s="72">
        <v>5205159.2699999996</v>
      </c>
      <c r="J8" s="161">
        <v>4.9592588619062958E-5</v>
      </c>
      <c r="K8" s="161">
        <v>1.135290652919131E-2</v>
      </c>
      <c r="L8" s="72">
        <v>5205159.2699999996</v>
      </c>
    </row>
    <row r="9" spans="1:13" ht="63" customHeight="1" x14ac:dyDescent="0.25">
      <c r="A9" s="64">
        <v>4</v>
      </c>
      <c r="B9" s="69" t="s">
        <v>18</v>
      </c>
      <c r="C9" s="69" t="s">
        <v>74</v>
      </c>
      <c r="D9" s="69" t="s">
        <v>13</v>
      </c>
      <c r="E9" s="70">
        <v>100</v>
      </c>
      <c r="F9" s="71" t="s">
        <v>19</v>
      </c>
      <c r="G9" s="73">
        <v>67</v>
      </c>
      <c r="H9" s="71" t="s">
        <v>15</v>
      </c>
      <c r="I9" s="72">
        <v>21708324.629999999</v>
      </c>
      <c r="J9" s="161">
        <v>3.6918927083080203E-4</v>
      </c>
      <c r="K9" s="161">
        <v>4.7347750115959764E-2</v>
      </c>
      <c r="L9" s="72">
        <v>21708324.629999999</v>
      </c>
    </row>
    <row r="10" spans="1:13" ht="63" customHeight="1" x14ac:dyDescent="0.25">
      <c r="A10" s="64">
        <v>5</v>
      </c>
      <c r="B10" s="69" t="s">
        <v>20</v>
      </c>
      <c r="C10" s="69" t="s">
        <v>74</v>
      </c>
      <c r="D10" s="69" t="s">
        <v>13</v>
      </c>
      <c r="E10" s="70">
        <v>100</v>
      </c>
      <c r="F10" s="71" t="s">
        <v>19</v>
      </c>
      <c r="G10" s="73">
        <v>97</v>
      </c>
      <c r="H10" s="71" t="s">
        <v>15</v>
      </c>
      <c r="I10" s="72">
        <v>20074274.789999999</v>
      </c>
      <c r="J10" s="161">
        <v>5.3449789956101193E-4</v>
      </c>
      <c r="K10" s="161">
        <v>4.3783744840563063E-2</v>
      </c>
      <c r="L10" s="72">
        <v>20074274.789999999</v>
      </c>
    </row>
    <row r="11" spans="1:13" ht="78.75" customHeight="1" x14ac:dyDescent="0.25">
      <c r="A11" s="64">
        <v>6</v>
      </c>
      <c r="B11" s="69" t="s">
        <v>21</v>
      </c>
      <c r="C11" s="69" t="s">
        <v>74</v>
      </c>
      <c r="D11" s="69" t="s">
        <v>13</v>
      </c>
      <c r="E11" s="70">
        <v>100</v>
      </c>
      <c r="F11" s="71" t="s">
        <v>19</v>
      </c>
      <c r="G11" s="73">
        <v>342</v>
      </c>
      <c r="H11" s="71" t="s">
        <v>15</v>
      </c>
      <c r="I11" s="72">
        <v>40434556.579999998</v>
      </c>
      <c r="J11" s="161">
        <v>1.8845183675243926E-3</v>
      </c>
      <c r="K11" s="161">
        <v>8.8191295902850922E-2</v>
      </c>
      <c r="L11" s="72">
        <v>40434556.579999998</v>
      </c>
    </row>
    <row r="12" spans="1:13" ht="47.25" customHeight="1" x14ac:dyDescent="0.25">
      <c r="A12" s="64">
        <v>7</v>
      </c>
      <c r="B12" s="69" t="s">
        <v>22</v>
      </c>
      <c r="C12" s="69" t="s">
        <v>74</v>
      </c>
      <c r="D12" s="69" t="s">
        <v>13</v>
      </c>
      <c r="E12" s="70">
        <v>100</v>
      </c>
      <c r="F12" s="71" t="s">
        <v>23</v>
      </c>
      <c r="G12" s="73">
        <v>0</v>
      </c>
      <c r="H12" s="71" t="s">
        <v>15</v>
      </c>
      <c r="I12" s="72">
        <v>9273641.7200000007</v>
      </c>
      <c r="J12" s="161">
        <v>0</v>
      </c>
      <c r="K12" s="161">
        <v>2.022662173646974E-2</v>
      </c>
      <c r="L12" s="72">
        <v>9273641.7200000007</v>
      </c>
    </row>
    <row r="13" spans="1:13" ht="47.25" customHeight="1" x14ac:dyDescent="0.25">
      <c r="A13" s="64">
        <v>8</v>
      </c>
      <c r="B13" s="69" t="s">
        <v>24</v>
      </c>
      <c r="C13" s="69" t="s">
        <v>74</v>
      </c>
      <c r="D13" s="69" t="s">
        <v>13</v>
      </c>
      <c r="E13" s="70">
        <v>100</v>
      </c>
      <c r="F13" s="71" t="s">
        <v>14</v>
      </c>
      <c r="G13" s="73">
        <v>24</v>
      </c>
      <c r="H13" s="71" t="s">
        <v>15</v>
      </c>
      <c r="I13" s="72">
        <v>7031252.4199999999</v>
      </c>
      <c r="J13" s="161">
        <v>1.3224690298416789E-4</v>
      </c>
      <c r="K13" s="161">
        <v>1.5335775019889104E-2</v>
      </c>
      <c r="L13" s="72">
        <v>7031252.4199999999</v>
      </c>
    </row>
    <row r="14" spans="1:13" ht="78.75" customHeight="1" x14ac:dyDescent="0.25">
      <c r="A14" s="64">
        <v>9</v>
      </c>
      <c r="B14" s="69" t="s">
        <v>25</v>
      </c>
      <c r="C14" s="69" t="s">
        <v>74</v>
      </c>
      <c r="D14" s="69" t="s">
        <v>13</v>
      </c>
      <c r="E14" s="70">
        <v>100</v>
      </c>
      <c r="F14" s="71" t="s">
        <v>26</v>
      </c>
      <c r="G14" s="73">
        <v>732</v>
      </c>
      <c r="H14" s="71" t="s">
        <v>15</v>
      </c>
      <c r="I14" s="72">
        <v>17171800.739999998</v>
      </c>
      <c r="J14" s="161">
        <v>4.0335305410171204E-3</v>
      </c>
      <c r="K14" s="161">
        <v>3.7453195690420861E-2</v>
      </c>
      <c r="L14" s="72">
        <v>17171800.739999998</v>
      </c>
    </row>
    <row r="15" spans="1:13" ht="50.25" customHeight="1" x14ac:dyDescent="0.25">
      <c r="A15" s="64">
        <v>10</v>
      </c>
      <c r="B15" s="69" t="s">
        <v>27</v>
      </c>
      <c r="C15" s="69" t="s">
        <v>74</v>
      </c>
      <c r="D15" s="69" t="s">
        <v>13</v>
      </c>
      <c r="E15" s="70">
        <v>100</v>
      </c>
      <c r="F15" s="71" t="s">
        <v>19</v>
      </c>
      <c r="G15" s="73">
        <v>49</v>
      </c>
      <c r="H15" s="71" t="s">
        <v>15</v>
      </c>
      <c r="I15" s="72">
        <v>23239979.620000001</v>
      </c>
      <c r="J15" s="161">
        <v>2.700040935926761E-4</v>
      </c>
      <c r="K15" s="161">
        <v>5.0688423289335975E-2</v>
      </c>
      <c r="L15" s="72">
        <v>23239979.620000001</v>
      </c>
    </row>
    <row r="16" spans="1:13" ht="84.75" customHeight="1" x14ac:dyDescent="0.25">
      <c r="A16" s="64">
        <v>11</v>
      </c>
      <c r="B16" s="69" t="s">
        <v>28</v>
      </c>
      <c r="C16" s="69" t="s">
        <v>74</v>
      </c>
      <c r="D16" s="69" t="s">
        <v>13</v>
      </c>
      <c r="E16" s="70">
        <v>100</v>
      </c>
      <c r="F16" s="71" t="s">
        <v>75</v>
      </c>
      <c r="G16" s="73" t="s">
        <v>71</v>
      </c>
      <c r="H16" s="71" t="s">
        <v>30</v>
      </c>
      <c r="I16" s="27">
        <v>29413201.59</v>
      </c>
      <c r="J16" s="174">
        <v>2.124567826862981E-5</v>
      </c>
      <c r="K16" s="174">
        <v>1.8191305427767337E-2</v>
      </c>
      <c r="L16" s="27">
        <v>29413201.59</v>
      </c>
    </row>
    <row r="17" spans="1:12" ht="48" customHeight="1" x14ac:dyDescent="0.25">
      <c r="A17" s="64">
        <v>12</v>
      </c>
      <c r="B17" s="69" t="s">
        <v>31</v>
      </c>
      <c r="C17" s="69" t="s">
        <v>74</v>
      </c>
      <c r="D17" s="69" t="s">
        <v>13</v>
      </c>
      <c r="E17" s="70">
        <v>100</v>
      </c>
      <c r="F17" s="71" t="s">
        <v>32</v>
      </c>
      <c r="G17" s="73">
        <v>92662</v>
      </c>
      <c r="H17" s="71" t="s">
        <v>33</v>
      </c>
      <c r="I17" s="72">
        <v>19299228.469999999</v>
      </c>
      <c r="J17" s="161">
        <v>0.56712533187691738</v>
      </c>
      <c r="K17" s="161">
        <v>1.0591994133957741</v>
      </c>
      <c r="L17" s="72">
        <v>19299228.469999999</v>
      </c>
    </row>
    <row r="18" spans="1:12" ht="78.75" customHeight="1" x14ac:dyDescent="0.25">
      <c r="A18" s="64">
        <v>13</v>
      </c>
      <c r="B18" s="69" t="s">
        <v>34</v>
      </c>
      <c r="C18" s="69" t="s">
        <v>74</v>
      </c>
      <c r="D18" s="69" t="s">
        <v>13</v>
      </c>
      <c r="E18" s="70">
        <v>100</v>
      </c>
      <c r="F18" s="71" t="s">
        <v>35</v>
      </c>
      <c r="G18" s="73" t="s">
        <v>71</v>
      </c>
      <c r="H18" s="71" t="s">
        <v>201</v>
      </c>
      <c r="I18" s="72">
        <v>0</v>
      </c>
      <c r="J18" s="161" t="s">
        <v>201</v>
      </c>
      <c r="K18" s="161" t="s">
        <v>201</v>
      </c>
      <c r="L18" s="72">
        <v>0</v>
      </c>
    </row>
    <row r="19" spans="1:12" ht="94.5" customHeight="1" x14ac:dyDescent="0.25">
      <c r="A19" s="64">
        <v>14</v>
      </c>
      <c r="B19" s="69" t="s">
        <v>36</v>
      </c>
      <c r="C19" s="69" t="s">
        <v>74</v>
      </c>
      <c r="D19" s="69" t="s">
        <v>13</v>
      </c>
      <c r="E19" s="70">
        <v>100</v>
      </c>
      <c r="F19" s="71" t="s">
        <v>19</v>
      </c>
      <c r="G19" s="73">
        <v>70</v>
      </c>
      <c r="H19" s="71" t="s">
        <v>15</v>
      </c>
      <c r="I19" s="72">
        <v>25141972.850000001</v>
      </c>
      <c r="J19" s="161">
        <v>3.8572013370382301E-4</v>
      </c>
      <c r="K19" s="161">
        <v>5.4836836476958695E-2</v>
      </c>
      <c r="L19" s="72">
        <v>25141972.850000001</v>
      </c>
    </row>
    <row r="20" spans="1:12" ht="47.25" customHeight="1" x14ac:dyDescent="0.25">
      <c r="A20" s="64">
        <v>15</v>
      </c>
      <c r="B20" s="69" t="s">
        <v>37</v>
      </c>
      <c r="C20" s="69" t="s">
        <v>74</v>
      </c>
      <c r="D20" s="69" t="s">
        <v>13</v>
      </c>
      <c r="E20" s="70">
        <v>100</v>
      </c>
      <c r="F20" s="71" t="s">
        <v>32</v>
      </c>
      <c r="G20" s="73">
        <v>8688</v>
      </c>
      <c r="H20" s="71" t="s">
        <v>33</v>
      </c>
      <c r="I20" s="72">
        <v>3329344.12</v>
      </c>
      <c r="J20" s="161">
        <v>5.317373770635922E-2</v>
      </c>
      <c r="K20" s="161">
        <v>0.18272436871652156</v>
      </c>
      <c r="L20" s="72">
        <v>3329344.12</v>
      </c>
    </row>
    <row r="21" spans="1:12" ht="47.25" customHeight="1" x14ac:dyDescent="0.25">
      <c r="A21" s="64">
        <v>16</v>
      </c>
      <c r="B21" s="69" t="s">
        <v>38</v>
      </c>
      <c r="C21" s="69" t="s">
        <v>74</v>
      </c>
      <c r="D21" s="69" t="s">
        <v>13</v>
      </c>
      <c r="E21" s="70">
        <v>100</v>
      </c>
      <c r="F21" s="71" t="s">
        <v>32</v>
      </c>
      <c r="G21" s="73">
        <v>130814</v>
      </c>
      <c r="H21" s="71" t="s">
        <v>33</v>
      </c>
      <c r="I21" s="72">
        <v>54928645.439999998</v>
      </c>
      <c r="J21" s="161">
        <v>0.80062952627988904</v>
      </c>
      <c r="K21" s="161">
        <v>3.0146484414707002</v>
      </c>
      <c r="L21" s="72">
        <v>54928645.439999998</v>
      </c>
    </row>
    <row r="22" spans="1:12" ht="47.25" customHeight="1" x14ac:dyDescent="0.25">
      <c r="A22" s="64">
        <v>17</v>
      </c>
      <c r="B22" s="69" t="s">
        <v>39</v>
      </c>
      <c r="C22" s="69" t="s">
        <v>74</v>
      </c>
      <c r="D22" s="69" t="s">
        <v>13</v>
      </c>
      <c r="E22" s="70">
        <v>100</v>
      </c>
      <c r="F22" s="71" t="s">
        <v>26</v>
      </c>
      <c r="G22" s="73">
        <v>112</v>
      </c>
      <c r="H22" s="71" t="s">
        <v>15</v>
      </c>
      <c r="I22" s="72">
        <v>16711212.68</v>
      </c>
      <c r="J22" s="161">
        <v>6.1715221392611677E-4</v>
      </c>
      <c r="K22" s="161">
        <v>3.6448612944263784E-2</v>
      </c>
      <c r="L22" s="72">
        <v>16711212.68</v>
      </c>
    </row>
    <row r="23" spans="1:12" ht="47.25" customHeight="1" x14ac:dyDescent="0.25">
      <c r="A23" s="64">
        <v>18</v>
      </c>
      <c r="B23" s="69" t="s">
        <v>40</v>
      </c>
      <c r="C23" s="69" t="s">
        <v>74</v>
      </c>
      <c r="D23" s="69" t="s">
        <v>13</v>
      </c>
      <c r="E23" s="70">
        <v>100</v>
      </c>
      <c r="F23" s="71" t="s">
        <v>14</v>
      </c>
      <c r="G23" s="73">
        <v>106</v>
      </c>
      <c r="H23" s="71" t="s">
        <v>15</v>
      </c>
      <c r="I23" s="72">
        <v>17884795.059999999</v>
      </c>
      <c r="J23" s="161">
        <v>5.8409048818007492E-4</v>
      </c>
      <c r="K23" s="161">
        <v>3.9008298512626015E-2</v>
      </c>
      <c r="L23" s="72">
        <v>17884795.059999999</v>
      </c>
    </row>
    <row r="24" spans="1:12" ht="47.25" customHeight="1" x14ac:dyDescent="0.25">
      <c r="A24" s="64">
        <v>19</v>
      </c>
      <c r="B24" s="69" t="s">
        <v>41</v>
      </c>
      <c r="C24" s="69" t="s">
        <v>74</v>
      </c>
      <c r="D24" s="69" t="s">
        <v>13</v>
      </c>
      <c r="E24" s="70">
        <v>100</v>
      </c>
      <c r="F24" s="71" t="s">
        <v>14</v>
      </c>
      <c r="G24" s="73">
        <v>48</v>
      </c>
      <c r="H24" s="71" t="s">
        <v>15</v>
      </c>
      <c r="I24" s="72">
        <v>8178449.1299999999</v>
      </c>
      <c r="J24" s="161">
        <v>2.6449380596833578E-4</v>
      </c>
      <c r="K24" s="161">
        <v>1.7837911139774981E-2</v>
      </c>
      <c r="L24" s="72">
        <v>8178449.1299999999</v>
      </c>
    </row>
    <row r="25" spans="1:12" ht="47.25" customHeight="1" x14ac:dyDescent="0.25">
      <c r="A25" s="64">
        <v>20</v>
      </c>
      <c r="B25" s="69" t="s">
        <v>42</v>
      </c>
      <c r="C25" s="69" t="s">
        <v>74</v>
      </c>
      <c r="D25" s="69" t="s">
        <v>13</v>
      </c>
      <c r="E25" s="70">
        <v>100</v>
      </c>
      <c r="F25" s="71" t="s">
        <v>14</v>
      </c>
      <c r="G25" s="73">
        <v>12</v>
      </c>
      <c r="H25" s="71" t="s">
        <v>15</v>
      </c>
      <c r="I25" s="72">
        <v>5705866.9900000002</v>
      </c>
      <c r="J25" s="161">
        <v>6.6123451492083944E-5</v>
      </c>
      <c r="K25" s="161">
        <v>1.2444993754334856E-2</v>
      </c>
      <c r="L25" s="72">
        <v>5705866.9900000002</v>
      </c>
    </row>
    <row r="26" spans="1:12" ht="47.25" customHeight="1" x14ac:dyDescent="0.25">
      <c r="A26" s="64">
        <v>21</v>
      </c>
      <c r="B26" s="69" t="s">
        <v>43</v>
      </c>
      <c r="C26" s="69" t="s">
        <v>74</v>
      </c>
      <c r="D26" s="69" t="s">
        <v>13</v>
      </c>
      <c r="E26" s="70">
        <v>100</v>
      </c>
      <c r="F26" s="71" t="s">
        <v>14</v>
      </c>
      <c r="G26" s="73">
        <v>5</v>
      </c>
      <c r="H26" s="71" t="s">
        <v>15</v>
      </c>
      <c r="I26" s="72">
        <v>3280709.81</v>
      </c>
      <c r="J26" s="161">
        <v>2.7551438121701642E-5</v>
      </c>
      <c r="K26" s="161">
        <v>7.1555143445843081E-3</v>
      </c>
      <c r="L26" s="72">
        <v>3280709.81</v>
      </c>
    </row>
    <row r="27" spans="1:12" ht="63" customHeight="1" x14ac:dyDescent="0.25">
      <c r="A27" s="64">
        <v>22</v>
      </c>
      <c r="B27" s="69" t="s">
        <v>44</v>
      </c>
      <c r="C27" s="69" t="s">
        <v>74</v>
      </c>
      <c r="D27" s="69" t="s">
        <v>13</v>
      </c>
      <c r="E27" s="70">
        <v>100</v>
      </c>
      <c r="F27" s="71" t="s">
        <v>26</v>
      </c>
      <c r="G27" s="73">
        <v>1145</v>
      </c>
      <c r="H27" s="71" t="s">
        <v>15</v>
      </c>
      <c r="I27" s="72">
        <v>31950477.989999998</v>
      </c>
      <c r="J27" s="161">
        <v>6.3092793298696768E-3</v>
      </c>
      <c r="K27" s="161">
        <v>6.9686780243989388E-2</v>
      </c>
      <c r="L27" s="72">
        <v>31950477.989999998</v>
      </c>
    </row>
    <row r="28" spans="1:12" ht="31.5" customHeight="1" x14ac:dyDescent="0.25">
      <c r="A28" s="64">
        <v>23</v>
      </c>
      <c r="B28" s="69" t="s">
        <v>76</v>
      </c>
      <c r="C28" s="69" t="s">
        <v>74</v>
      </c>
      <c r="D28" s="69" t="s">
        <v>13</v>
      </c>
      <c r="E28" s="70">
        <v>100</v>
      </c>
      <c r="F28" s="71" t="s">
        <v>26</v>
      </c>
      <c r="G28" s="73">
        <v>201</v>
      </c>
      <c r="H28" s="71" t="s">
        <v>15</v>
      </c>
      <c r="I28" s="72">
        <v>13877803.83</v>
      </c>
      <c r="J28" s="161">
        <v>1.1075678124924061E-3</v>
      </c>
      <c r="K28" s="161">
        <v>3.0268701021408551E-2</v>
      </c>
      <c r="L28" s="72">
        <v>13877803.83</v>
      </c>
    </row>
    <row r="29" spans="1:12" ht="63" customHeight="1" x14ac:dyDescent="0.25">
      <c r="A29" s="64">
        <v>24</v>
      </c>
      <c r="B29" s="69" t="s">
        <v>45</v>
      </c>
      <c r="C29" s="69" t="s">
        <v>74</v>
      </c>
      <c r="D29" s="69" t="s">
        <v>13</v>
      </c>
      <c r="E29" s="70">
        <v>100</v>
      </c>
      <c r="F29" s="71" t="s">
        <v>19</v>
      </c>
      <c r="G29" s="73">
        <v>10</v>
      </c>
      <c r="H29" s="71" t="s">
        <v>15</v>
      </c>
      <c r="I29" s="72">
        <v>10126488.189999999</v>
      </c>
      <c r="J29" s="161">
        <v>5.5102876243403284E-5</v>
      </c>
      <c r="K29" s="161">
        <v>2.2086754300225227E-2</v>
      </c>
      <c r="L29" s="72">
        <v>10126488.189999999</v>
      </c>
    </row>
    <row r="30" spans="1:12" ht="63" customHeight="1" x14ac:dyDescent="0.25">
      <c r="A30" s="64">
        <v>25</v>
      </c>
      <c r="B30" s="69" t="s">
        <v>46</v>
      </c>
      <c r="C30" s="69" t="s">
        <v>74</v>
      </c>
      <c r="D30" s="69" t="s">
        <v>13</v>
      </c>
      <c r="E30" s="70">
        <v>100</v>
      </c>
      <c r="F30" s="71" t="s">
        <v>19</v>
      </c>
      <c r="G30" s="73">
        <v>31</v>
      </c>
      <c r="H30" s="71" t="s">
        <v>15</v>
      </c>
      <c r="I30" s="72">
        <v>14104182.65</v>
      </c>
      <c r="J30" s="161">
        <v>1.708189163545502E-4</v>
      </c>
      <c r="K30" s="161">
        <v>3.0762452979866614E-2</v>
      </c>
      <c r="L30" s="72">
        <v>14104182.65</v>
      </c>
    </row>
    <row r="31" spans="1:12" ht="63" customHeight="1" x14ac:dyDescent="0.25">
      <c r="A31" s="64">
        <v>26</v>
      </c>
      <c r="B31" s="69" t="s">
        <v>47</v>
      </c>
      <c r="C31" s="69" t="s">
        <v>74</v>
      </c>
      <c r="D31" s="69" t="s">
        <v>13</v>
      </c>
      <c r="E31" s="70">
        <v>100</v>
      </c>
      <c r="F31" s="71" t="s">
        <v>19</v>
      </c>
      <c r="G31" s="73">
        <v>113</v>
      </c>
      <c r="H31" s="71" t="s">
        <v>15</v>
      </c>
      <c r="I31" s="72">
        <v>24294933.039999999</v>
      </c>
      <c r="J31" s="161">
        <v>6.2266250155045715E-4</v>
      </c>
      <c r="K31" s="161">
        <v>5.2989368745306749E-2</v>
      </c>
      <c r="L31" s="72">
        <v>24294933.039999999</v>
      </c>
    </row>
    <row r="32" spans="1:12" ht="63" customHeight="1" x14ac:dyDescent="0.25">
      <c r="A32" s="64">
        <v>27</v>
      </c>
      <c r="B32" s="69" t="s">
        <v>48</v>
      </c>
      <c r="C32" s="69" t="s">
        <v>74</v>
      </c>
      <c r="D32" s="69" t="s">
        <v>13</v>
      </c>
      <c r="E32" s="70">
        <v>100</v>
      </c>
      <c r="F32" s="71" t="s">
        <v>19</v>
      </c>
      <c r="G32" s="73">
        <v>183</v>
      </c>
      <c r="H32" s="71" t="s">
        <v>15</v>
      </c>
      <c r="I32" s="72">
        <v>69689499.890000001</v>
      </c>
      <c r="J32" s="161">
        <v>1.0083826352542801E-3</v>
      </c>
      <c r="K32" s="161">
        <v>0.15199887981857244</v>
      </c>
      <c r="L32" s="72">
        <v>69689499.890000001</v>
      </c>
    </row>
    <row r="33" spans="1:12" ht="63" customHeight="1" x14ac:dyDescent="0.25">
      <c r="A33" s="64">
        <v>28</v>
      </c>
      <c r="B33" s="69" t="s">
        <v>49</v>
      </c>
      <c r="C33" s="69" t="s">
        <v>74</v>
      </c>
      <c r="D33" s="69" t="s">
        <v>13</v>
      </c>
      <c r="E33" s="70">
        <v>100</v>
      </c>
      <c r="F33" s="71" t="s">
        <v>19</v>
      </c>
      <c r="G33" s="73">
        <v>68</v>
      </c>
      <c r="H33" s="71" t="s">
        <v>15</v>
      </c>
      <c r="I33" s="72">
        <v>26972424.59</v>
      </c>
      <c r="J33" s="161">
        <v>3.7469955845514241E-4</v>
      </c>
      <c r="K33" s="161">
        <v>5.882921143274282E-2</v>
      </c>
      <c r="L33" s="72">
        <v>26972424.59</v>
      </c>
    </row>
    <row r="34" spans="1:12" ht="47.25" customHeight="1" x14ac:dyDescent="0.25">
      <c r="A34" s="64">
        <v>29</v>
      </c>
      <c r="B34" s="69" t="s">
        <v>50</v>
      </c>
      <c r="C34" s="69" t="s">
        <v>74</v>
      </c>
      <c r="D34" s="69" t="s">
        <v>13</v>
      </c>
      <c r="E34" s="70">
        <v>100</v>
      </c>
      <c r="F34" s="71" t="s">
        <v>19</v>
      </c>
      <c r="G34" s="73">
        <v>32</v>
      </c>
      <c r="H34" s="71" t="s">
        <v>15</v>
      </c>
      <c r="I34" s="72">
        <v>12363265.9</v>
      </c>
      <c r="J34" s="161">
        <v>1.7632920397889053E-4</v>
      </c>
      <c r="K34" s="161">
        <v>2.6965361649392585E-2</v>
      </c>
      <c r="L34" s="72">
        <v>12363265.9</v>
      </c>
    </row>
    <row r="35" spans="1:12" ht="63" customHeight="1" x14ac:dyDescent="0.25">
      <c r="A35" s="64">
        <v>30</v>
      </c>
      <c r="B35" s="69" t="s">
        <v>51</v>
      </c>
      <c r="C35" s="69" t="s">
        <v>74</v>
      </c>
      <c r="D35" s="69" t="s">
        <v>13</v>
      </c>
      <c r="E35" s="70">
        <v>100</v>
      </c>
      <c r="F35" s="71" t="s">
        <v>19</v>
      </c>
      <c r="G35" s="73">
        <v>578</v>
      </c>
      <c r="H35" s="71" t="s">
        <v>15</v>
      </c>
      <c r="I35" s="72">
        <v>51038741.57</v>
      </c>
      <c r="J35" s="161">
        <v>3.1849462468687105E-3</v>
      </c>
      <c r="K35" s="161">
        <v>0.11131994860394752</v>
      </c>
      <c r="L35" s="72">
        <v>51038741.57</v>
      </c>
    </row>
    <row r="36" spans="1:12" ht="78.75" customHeight="1" x14ac:dyDescent="0.25">
      <c r="A36" s="64">
        <v>31</v>
      </c>
      <c r="B36" s="69" t="s">
        <v>52</v>
      </c>
      <c r="C36" s="69" t="s">
        <v>74</v>
      </c>
      <c r="D36" s="69" t="s">
        <v>13</v>
      </c>
      <c r="E36" s="70">
        <v>100</v>
      </c>
      <c r="F36" s="71" t="s">
        <v>19</v>
      </c>
      <c r="G36" s="73">
        <v>89</v>
      </c>
      <c r="H36" s="71" t="s">
        <v>15</v>
      </c>
      <c r="I36" s="72">
        <v>28777698.460000001</v>
      </c>
      <c r="J36" s="161">
        <v>4.9041559856628921E-4</v>
      </c>
      <c r="K36" s="161">
        <v>6.2766671257233744E-2</v>
      </c>
      <c r="L36" s="72">
        <v>28777698.460000001</v>
      </c>
    </row>
    <row r="37" spans="1:12" ht="78.75" customHeight="1" x14ac:dyDescent="0.25">
      <c r="A37" s="64">
        <v>32</v>
      </c>
      <c r="B37" s="69" t="s">
        <v>53</v>
      </c>
      <c r="C37" s="69" t="s">
        <v>74</v>
      </c>
      <c r="D37" s="69" t="s">
        <v>13</v>
      </c>
      <c r="E37" s="70">
        <v>100</v>
      </c>
      <c r="F37" s="71" t="s">
        <v>19</v>
      </c>
      <c r="G37" s="73">
        <v>151</v>
      </c>
      <c r="H37" s="71" t="s">
        <v>15</v>
      </c>
      <c r="I37" s="72">
        <v>23451607.5</v>
      </c>
      <c r="J37" s="161">
        <v>8.3205343127538977E-4</v>
      </c>
      <c r="K37" s="161">
        <v>5.1150002160602837E-2</v>
      </c>
      <c r="L37" s="72">
        <v>23451607.5</v>
      </c>
    </row>
    <row r="38" spans="1:12" ht="63" customHeight="1" x14ac:dyDescent="0.25">
      <c r="A38" s="64">
        <v>33</v>
      </c>
      <c r="B38" s="69" t="s">
        <v>54</v>
      </c>
      <c r="C38" s="69" t="s">
        <v>74</v>
      </c>
      <c r="D38" s="69" t="s">
        <v>13</v>
      </c>
      <c r="E38" s="70">
        <v>100</v>
      </c>
      <c r="F38" s="71" t="s">
        <v>19</v>
      </c>
      <c r="G38" s="73">
        <v>61</v>
      </c>
      <c r="H38" s="71" t="s">
        <v>15</v>
      </c>
      <c r="I38" s="72">
        <v>28037812.399999999</v>
      </c>
      <c r="J38" s="161">
        <v>3.3612754508476007E-4</v>
      </c>
      <c r="K38" s="161">
        <v>6.1152915203726538E-2</v>
      </c>
      <c r="L38" s="72">
        <v>28037812.399999999</v>
      </c>
    </row>
    <row r="39" spans="1:12" ht="47.25" customHeight="1" x14ac:dyDescent="0.25">
      <c r="A39" s="64">
        <v>34</v>
      </c>
      <c r="B39" s="69" t="s">
        <v>55</v>
      </c>
      <c r="C39" s="69" t="s">
        <v>74</v>
      </c>
      <c r="D39" s="69" t="s">
        <v>13</v>
      </c>
      <c r="E39" s="70">
        <v>100</v>
      </c>
      <c r="F39" s="71" t="s">
        <v>77</v>
      </c>
      <c r="G39" s="73">
        <v>30</v>
      </c>
      <c r="H39" s="71" t="s">
        <v>15</v>
      </c>
      <c r="I39" s="72">
        <v>3976304</v>
      </c>
      <c r="J39" s="161">
        <v>7.5050356913229855E-5</v>
      </c>
      <c r="K39" s="161">
        <v>8.8723872182041572E-2</v>
      </c>
      <c r="L39" s="72">
        <v>3976304</v>
      </c>
    </row>
    <row r="40" spans="1:12" ht="15.75" customHeight="1" x14ac:dyDescent="0.25">
      <c r="A40" s="194">
        <v>35</v>
      </c>
      <c r="B40" s="196" t="s">
        <v>56</v>
      </c>
      <c r="C40" s="196" t="s">
        <v>74</v>
      </c>
      <c r="D40" s="93" t="s">
        <v>13</v>
      </c>
      <c r="E40" s="199">
        <v>100</v>
      </c>
      <c r="F40" s="200" t="s">
        <v>57</v>
      </c>
      <c r="G40" s="73">
        <v>106595.02</v>
      </c>
      <c r="H40" s="71" t="s">
        <v>58</v>
      </c>
      <c r="I40" s="72">
        <v>3045424.01</v>
      </c>
      <c r="J40" s="161">
        <v>4.29407633681173E-2</v>
      </c>
      <c r="K40" s="161">
        <v>3.1246892573075068E-2</v>
      </c>
      <c r="L40" s="201">
        <v>19856197.239999998</v>
      </c>
    </row>
    <row r="41" spans="1:12" ht="31.5" customHeight="1" x14ac:dyDescent="0.25">
      <c r="A41" s="195"/>
      <c r="B41" s="196"/>
      <c r="C41" s="196"/>
      <c r="D41" s="93" t="s">
        <v>13</v>
      </c>
      <c r="E41" s="199"/>
      <c r="F41" s="200"/>
      <c r="G41" s="73">
        <v>7262.73</v>
      </c>
      <c r="H41" s="71" t="s">
        <v>59</v>
      </c>
      <c r="I41" s="72">
        <v>17933742.559999999</v>
      </c>
      <c r="J41" s="161">
        <v>1.0622839134314905E-5</v>
      </c>
      <c r="K41" s="161">
        <v>9.7414900296590695E-6</v>
      </c>
      <c r="L41" s="201"/>
    </row>
    <row r="42" spans="1:12" ht="47.25" customHeight="1" x14ac:dyDescent="0.25">
      <c r="A42" s="64">
        <v>36</v>
      </c>
      <c r="B42" s="69" t="s">
        <v>60</v>
      </c>
      <c r="C42" s="69" t="s">
        <v>74</v>
      </c>
      <c r="D42" s="69" t="s">
        <v>13</v>
      </c>
      <c r="E42" s="70">
        <v>100</v>
      </c>
      <c r="F42" s="71" t="s">
        <v>61</v>
      </c>
      <c r="G42" s="28">
        <v>77893</v>
      </c>
      <c r="H42" s="98" t="s">
        <v>15</v>
      </c>
      <c r="I42" s="99">
        <v>6806022</v>
      </c>
      <c r="J42" s="175">
        <v>3.1565007713392865E-5</v>
      </c>
      <c r="K42" s="175">
        <v>3.159708064368117E-4</v>
      </c>
      <c r="L42" s="99">
        <v>12160892</v>
      </c>
    </row>
    <row r="43" spans="1:12" ht="15.75" customHeight="1" x14ac:dyDescent="0.25">
      <c r="A43" s="194">
        <v>37</v>
      </c>
      <c r="B43" s="196" t="s">
        <v>62</v>
      </c>
      <c r="C43" s="196" t="s">
        <v>74</v>
      </c>
      <c r="D43" s="194" t="s">
        <v>13</v>
      </c>
      <c r="E43" s="199">
        <v>100</v>
      </c>
      <c r="F43" s="200" t="s">
        <v>57</v>
      </c>
      <c r="G43" s="28">
        <v>207165.68100000001</v>
      </c>
      <c r="H43" s="98" t="s">
        <v>63</v>
      </c>
      <c r="I43" s="99">
        <v>6720454.4699999997</v>
      </c>
      <c r="J43" s="175">
        <v>8.3454672514868641E-2</v>
      </c>
      <c r="K43" s="175">
        <v>6.8953721444631327E-2</v>
      </c>
      <c r="L43" s="201">
        <v>41920870.310000002</v>
      </c>
    </row>
    <row r="44" spans="1:12" ht="33.75" customHeight="1" x14ac:dyDescent="0.25">
      <c r="A44" s="195"/>
      <c r="B44" s="196"/>
      <c r="C44" s="196"/>
      <c r="D44" s="197"/>
      <c r="E44" s="199"/>
      <c r="F44" s="200"/>
      <c r="G44" s="73">
        <v>18364.367999999999</v>
      </c>
      <c r="H44" s="71" t="s">
        <v>64</v>
      </c>
      <c r="I44" s="72">
        <v>44708028.18</v>
      </c>
      <c r="J44" s="161">
        <v>1.0015819755211196E-5</v>
      </c>
      <c r="K44" s="161">
        <v>4.0155190319685797E-5</v>
      </c>
      <c r="L44" s="201"/>
    </row>
    <row r="45" spans="1:12" ht="21.75" customHeight="1" x14ac:dyDescent="0.25">
      <c r="A45" s="92" t="s">
        <v>3828</v>
      </c>
      <c r="B45" s="69" t="s">
        <v>65</v>
      </c>
      <c r="C45" s="69" t="s">
        <v>74</v>
      </c>
      <c r="D45" s="69" t="s">
        <v>13</v>
      </c>
      <c r="E45" s="70">
        <v>100</v>
      </c>
      <c r="F45" s="71" t="s">
        <v>57</v>
      </c>
      <c r="G45" s="73">
        <v>0</v>
      </c>
      <c r="H45" s="71" t="s">
        <v>201</v>
      </c>
      <c r="I45" s="72">
        <v>0</v>
      </c>
      <c r="J45" s="161">
        <v>0</v>
      </c>
      <c r="K45" s="161">
        <v>0</v>
      </c>
      <c r="L45" s="72">
        <v>0</v>
      </c>
    </row>
    <row r="46" spans="1:12" ht="31.5" customHeight="1" x14ac:dyDescent="0.25">
      <c r="A46" s="64">
        <v>39</v>
      </c>
      <c r="B46" s="84" t="s">
        <v>66</v>
      </c>
      <c r="C46" s="69" t="s">
        <v>78</v>
      </c>
      <c r="D46" s="69" t="s">
        <v>13</v>
      </c>
      <c r="E46" s="70">
        <v>100</v>
      </c>
      <c r="F46" s="71" t="s">
        <v>67</v>
      </c>
      <c r="G46" s="73">
        <v>18732</v>
      </c>
      <c r="H46" s="71" t="s">
        <v>68</v>
      </c>
      <c r="I46" s="27">
        <v>1957100</v>
      </c>
      <c r="J46" s="161">
        <v>93.927693927693923</v>
      </c>
      <c r="K46" s="161">
        <v>0.34706483345979844</v>
      </c>
      <c r="L46" s="27">
        <v>23653188</v>
      </c>
    </row>
    <row r="47" spans="1:12" ht="47.25" customHeight="1" x14ac:dyDescent="0.25">
      <c r="A47" s="64">
        <v>40</v>
      </c>
      <c r="B47" s="84" t="s">
        <v>69</v>
      </c>
      <c r="C47" s="69" t="s">
        <v>78</v>
      </c>
      <c r="D47" s="69" t="s">
        <v>13</v>
      </c>
      <c r="E47" s="70">
        <v>100</v>
      </c>
      <c r="F47" s="71" t="s">
        <v>79</v>
      </c>
      <c r="G47" s="73">
        <v>77083</v>
      </c>
      <c r="H47" s="71" t="s">
        <v>70</v>
      </c>
      <c r="I47" s="27">
        <v>6161</v>
      </c>
      <c r="J47" s="161">
        <v>1.8210581373111267E-5</v>
      </c>
      <c r="K47" s="161">
        <v>9.4046191330067784E-5</v>
      </c>
      <c r="L47" s="27">
        <v>28483900</v>
      </c>
    </row>
    <row r="48" spans="1:12" ht="31.5" customHeight="1" x14ac:dyDescent="0.25">
      <c r="A48" s="64">
        <v>41</v>
      </c>
      <c r="B48" s="22" t="s">
        <v>80</v>
      </c>
      <c r="C48" s="69" t="s">
        <v>78</v>
      </c>
      <c r="D48" s="1" t="s">
        <v>13</v>
      </c>
      <c r="E48" s="78">
        <v>100</v>
      </c>
      <c r="F48" s="1" t="s">
        <v>81</v>
      </c>
      <c r="G48" s="70" t="s">
        <v>201</v>
      </c>
      <c r="H48" s="69" t="s">
        <v>201</v>
      </c>
      <c r="I48" s="2">
        <v>5385197.8600000003</v>
      </c>
      <c r="J48" s="183" t="s">
        <v>201</v>
      </c>
      <c r="K48" s="166">
        <v>2.1194837684541863</v>
      </c>
      <c r="L48" s="2">
        <v>2712830.85</v>
      </c>
    </row>
    <row r="49" spans="1:12" ht="15.75" customHeight="1" x14ac:dyDescent="0.25">
      <c r="A49" s="204" t="s">
        <v>3829</v>
      </c>
      <c r="B49" s="208" t="s">
        <v>82</v>
      </c>
      <c r="C49" s="208" t="s">
        <v>78</v>
      </c>
      <c r="D49" s="208" t="s">
        <v>13</v>
      </c>
      <c r="E49" s="199">
        <v>100</v>
      </c>
      <c r="F49" s="208" t="s">
        <v>83</v>
      </c>
      <c r="G49" s="87">
        <v>3406</v>
      </c>
      <c r="H49" s="69" t="s">
        <v>84</v>
      </c>
      <c r="I49" s="81">
        <v>16965616</v>
      </c>
      <c r="J49" s="162">
        <v>1.8206696033650421E-2</v>
      </c>
      <c r="K49" s="162">
        <v>3.9471414816267904E-2</v>
      </c>
      <c r="L49" s="81">
        <v>16965616</v>
      </c>
    </row>
    <row r="50" spans="1:12" ht="15.75" customHeight="1" x14ac:dyDescent="0.25">
      <c r="A50" s="205"/>
      <c r="B50" s="196"/>
      <c r="C50" s="196" t="s">
        <v>78</v>
      </c>
      <c r="D50" s="196" t="s">
        <v>13</v>
      </c>
      <c r="E50" s="199">
        <v>1</v>
      </c>
      <c r="F50" s="196" t="s">
        <v>83</v>
      </c>
      <c r="G50" s="87">
        <v>47019</v>
      </c>
      <c r="H50" s="69" t="s">
        <v>85</v>
      </c>
      <c r="I50" s="81">
        <v>38804517</v>
      </c>
      <c r="J50" s="162">
        <v>0.25133900199829984</v>
      </c>
      <c r="K50" s="162">
        <v>9.0280788345788301E-2</v>
      </c>
      <c r="L50" s="81">
        <v>38679211</v>
      </c>
    </row>
    <row r="51" spans="1:12" ht="31.5" customHeight="1" x14ac:dyDescent="0.25">
      <c r="A51" s="205"/>
      <c r="B51" s="196"/>
      <c r="C51" s="196" t="s">
        <v>78</v>
      </c>
      <c r="D51" s="196" t="s">
        <v>13</v>
      </c>
      <c r="E51" s="199">
        <v>1</v>
      </c>
      <c r="F51" s="196" t="s">
        <v>83</v>
      </c>
      <c r="G51" s="87">
        <v>3081</v>
      </c>
      <c r="H51" s="69" t="s">
        <v>94</v>
      </c>
      <c r="I51" s="81">
        <v>2066440</v>
      </c>
      <c r="J51" s="162">
        <v>1.6469415877767749E-2</v>
      </c>
      <c r="K51" s="162">
        <v>4.8076834011172151E-3</v>
      </c>
      <c r="L51" s="81">
        <v>2066440</v>
      </c>
    </row>
    <row r="52" spans="1:12" ht="15.75" customHeight="1" x14ac:dyDescent="0.25">
      <c r="A52" s="205"/>
      <c r="B52" s="196"/>
      <c r="C52" s="196" t="s">
        <v>78</v>
      </c>
      <c r="D52" s="196" t="s">
        <v>13</v>
      </c>
      <c r="E52" s="199">
        <v>1</v>
      </c>
      <c r="F52" s="196" t="s">
        <v>83</v>
      </c>
      <c r="G52" s="87">
        <v>16439</v>
      </c>
      <c r="H52" s="69" t="s">
        <v>87</v>
      </c>
      <c r="I52" s="81">
        <v>15028882</v>
      </c>
      <c r="J52" s="162">
        <v>8.7874303023247002E-2</v>
      </c>
      <c r="K52" s="162">
        <v>3.4965499375132734E-2</v>
      </c>
      <c r="L52" s="81">
        <v>15028882</v>
      </c>
    </row>
    <row r="53" spans="1:12" ht="35.25" customHeight="1" x14ac:dyDescent="0.25">
      <c r="A53" s="205"/>
      <c r="B53" s="196"/>
      <c r="C53" s="196" t="s">
        <v>78</v>
      </c>
      <c r="D53" s="196" t="s">
        <v>13</v>
      </c>
      <c r="E53" s="199">
        <v>1</v>
      </c>
      <c r="F53" s="196" t="s">
        <v>83</v>
      </c>
      <c r="G53" s="87">
        <v>1967</v>
      </c>
      <c r="H53" s="69" t="s">
        <v>88</v>
      </c>
      <c r="I53" s="81">
        <v>120182691</v>
      </c>
      <c r="J53" s="162">
        <v>1.0514554051142213E-2</v>
      </c>
      <c r="K53" s="162">
        <v>0.27961147123666757</v>
      </c>
      <c r="L53" s="81">
        <v>120182691</v>
      </c>
    </row>
    <row r="54" spans="1:12" ht="18.75" customHeight="1" x14ac:dyDescent="0.25">
      <c r="A54" s="206"/>
      <c r="B54" s="196"/>
      <c r="C54" s="196" t="s">
        <v>78</v>
      </c>
      <c r="D54" s="196" t="s">
        <v>13</v>
      </c>
      <c r="E54" s="199">
        <v>1</v>
      </c>
      <c r="F54" s="196" t="s">
        <v>83</v>
      </c>
      <c r="G54" s="87">
        <v>719</v>
      </c>
      <c r="H54" s="69" t="s">
        <v>89</v>
      </c>
      <c r="I54" s="81">
        <v>2841275</v>
      </c>
      <c r="J54" s="162">
        <v>3.8433982525527461E-3</v>
      </c>
      <c r="K54" s="162">
        <v>6.610378552248948E-3</v>
      </c>
      <c r="L54" s="81">
        <v>2841275</v>
      </c>
    </row>
    <row r="55" spans="1:12" ht="66.75" customHeight="1" x14ac:dyDescent="0.25">
      <c r="A55" s="64">
        <v>43</v>
      </c>
      <c r="B55" s="25" t="s">
        <v>76</v>
      </c>
      <c r="C55" s="69" t="s">
        <v>78</v>
      </c>
      <c r="D55" s="71" t="s">
        <v>13</v>
      </c>
      <c r="E55" s="100">
        <v>100</v>
      </c>
      <c r="F55" s="71" t="s">
        <v>90</v>
      </c>
      <c r="G55" s="29">
        <v>0.1</v>
      </c>
      <c r="H55" s="71" t="s">
        <v>91</v>
      </c>
      <c r="I55" s="72">
        <v>250</v>
      </c>
      <c r="J55" s="164">
        <v>4.3557421749091844E-4</v>
      </c>
      <c r="K55" s="164">
        <v>6.4234793566280064E-4</v>
      </c>
      <c r="L55" s="72">
        <v>0</v>
      </c>
    </row>
    <row r="56" spans="1:12" ht="66" customHeight="1" x14ac:dyDescent="0.25">
      <c r="A56" s="64">
        <v>44</v>
      </c>
      <c r="B56" s="25" t="s">
        <v>92</v>
      </c>
      <c r="C56" s="69" t="s">
        <v>78</v>
      </c>
      <c r="D56" s="71" t="s">
        <v>13</v>
      </c>
      <c r="E56" s="100">
        <v>100</v>
      </c>
      <c r="F56" s="71" t="s">
        <v>90</v>
      </c>
      <c r="G56" s="29">
        <v>7.4</v>
      </c>
      <c r="H56" s="71" t="s">
        <v>93</v>
      </c>
      <c r="I56" s="72">
        <v>19240</v>
      </c>
      <c r="J56" s="164">
        <v>3.2232492094327964E-2</v>
      </c>
      <c r="K56" s="164">
        <v>4.9435097128609141E-2</v>
      </c>
      <c r="L56" s="72">
        <v>0</v>
      </c>
    </row>
    <row r="57" spans="1:12" ht="69" customHeight="1" x14ac:dyDescent="0.25">
      <c r="A57" s="64">
        <v>45</v>
      </c>
      <c r="B57" s="67" t="s">
        <v>95</v>
      </c>
      <c r="C57" s="64" t="s">
        <v>74</v>
      </c>
      <c r="D57" s="64" t="s">
        <v>96</v>
      </c>
      <c r="E57" s="70">
        <v>100</v>
      </c>
      <c r="F57" s="64" t="s">
        <v>97</v>
      </c>
      <c r="G57" s="73">
        <v>0</v>
      </c>
      <c r="H57" s="79" t="s">
        <v>201</v>
      </c>
      <c r="I57" s="80">
        <v>0</v>
      </c>
      <c r="J57" s="186" t="s">
        <v>201</v>
      </c>
      <c r="K57" s="186" t="s">
        <v>201</v>
      </c>
      <c r="L57" s="80">
        <v>0</v>
      </c>
    </row>
    <row r="58" spans="1:12" ht="47.25" customHeight="1" x14ac:dyDescent="0.25">
      <c r="A58" s="64">
        <v>46</v>
      </c>
      <c r="B58" s="67" t="s">
        <v>98</v>
      </c>
      <c r="C58" s="64" t="s">
        <v>74</v>
      </c>
      <c r="D58" s="64" t="s">
        <v>96</v>
      </c>
      <c r="E58" s="70">
        <v>100</v>
      </c>
      <c r="F58" s="64" t="s">
        <v>97</v>
      </c>
      <c r="G58" s="73">
        <v>0</v>
      </c>
      <c r="H58" s="79" t="s">
        <v>201</v>
      </c>
      <c r="I58" s="80">
        <v>0</v>
      </c>
      <c r="J58" s="186" t="s">
        <v>201</v>
      </c>
      <c r="K58" s="186" t="s">
        <v>201</v>
      </c>
      <c r="L58" s="80">
        <v>0</v>
      </c>
    </row>
    <row r="59" spans="1:12" ht="47.25" customHeight="1" x14ac:dyDescent="0.25">
      <c r="A59" s="64">
        <v>47</v>
      </c>
      <c r="B59" s="67" t="s">
        <v>99</v>
      </c>
      <c r="C59" s="64" t="s">
        <v>74</v>
      </c>
      <c r="D59" s="64" t="s">
        <v>96</v>
      </c>
      <c r="E59" s="70">
        <v>100</v>
      </c>
      <c r="F59" s="64" t="s">
        <v>97</v>
      </c>
      <c r="G59" s="73">
        <v>0</v>
      </c>
      <c r="H59" s="79" t="s">
        <v>201</v>
      </c>
      <c r="I59" s="80">
        <v>0</v>
      </c>
      <c r="J59" s="186" t="s">
        <v>201</v>
      </c>
      <c r="K59" s="186" t="s">
        <v>201</v>
      </c>
      <c r="L59" s="80">
        <v>0</v>
      </c>
    </row>
    <row r="60" spans="1:12" ht="47.25" customHeight="1" x14ac:dyDescent="0.25">
      <c r="A60" s="64">
        <v>48</v>
      </c>
      <c r="B60" s="67" t="s">
        <v>100</v>
      </c>
      <c r="C60" s="64" t="s">
        <v>74</v>
      </c>
      <c r="D60" s="64" t="s">
        <v>96</v>
      </c>
      <c r="E60" s="70">
        <v>100</v>
      </c>
      <c r="F60" s="64" t="s">
        <v>97</v>
      </c>
      <c r="G60" s="73">
        <v>0</v>
      </c>
      <c r="H60" s="79" t="s">
        <v>201</v>
      </c>
      <c r="I60" s="80">
        <v>0</v>
      </c>
      <c r="J60" s="186" t="s">
        <v>201</v>
      </c>
      <c r="K60" s="186" t="s">
        <v>201</v>
      </c>
      <c r="L60" s="80">
        <v>0</v>
      </c>
    </row>
    <row r="61" spans="1:12" ht="47.25" customHeight="1" x14ac:dyDescent="0.25">
      <c r="A61" s="64">
        <v>49</v>
      </c>
      <c r="B61" s="67" t="s">
        <v>101</v>
      </c>
      <c r="C61" s="64" t="s">
        <v>74</v>
      </c>
      <c r="D61" s="64" t="s">
        <v>96</v>
      </c>
      <c r="E61" s="70">
        <v>100</v>
      </c>
      <c r="F61" s="64" t="s">
        <v>97</v>
      </c>
      <c r="G61" s="73">
        <v>0</v>
      </c>
      <c r="H61" s="79" t="s">
        <v>201</v>
      </c>
      <c r="I61" s="80">
        <v>0</v>
      </c>
      <c r="J61" s="186" t="s">
        <v>201</v>
      </c>
      <c r="K61" s="186" t="s">
        <v>201</v>
      </c>
      <c r="L61" s="80">
        <v>0</v>
      </c>
    </row>
    <row r="62" spans="1:12" ht="47.25" customHeight="1" x14ac:dyDescent="0.25">
      <c r="A62" s="64">
        <v>50</v>
      </c>
      <c r="B62" s="67" t="s">
        <v>102</v>
      </c>
      <c r="C62" s="64" t="s">
        <v>74</v>
      </c>
      <c r="D62" s="64" t="s">
        <v>96</v>
      </c>
      <c r="E62" s="70">
        <v>100</v>
      </c>
      <c r="F62" s="64" t="s">
        <v>97</v>
      </c>
      <c r="G62" s="73">
        <v>0</v>
      </c>
      <c r="H62" s="79" t="s">
        <v>201</v>
      </c>
      <c r="I62" s="80">
        <v>0</v>
      </c>
      <c r="J62" s="186" t="s">
        <v>201</v>
      </c>
      <c r="K62" s="186" t="s">
        <v>201</v>
      </c>
      <c r="L62" s="80">
        <v>0</v>
      </c>
    </row>
    <row r="63" spans="1:12" ht="15.75" customHeight="1" x14ac:dyDescent="0.25">
      <c r="A63" s="188">
        <v>51</v>
      </c>
      <c r="B63" s="188" t="s">
        <v>103</v>
      </c>
      <c r="C63" s="188" t="s">
        <v>74</v>
      </c>
      <c r="D63" s="188" t="s">
        <v>96</v>
      </c>
      <c r="E63" s="199">
        <v>100</v>
      </c>
      <c r="F63" s="188" t="s">
        <v>97</v>
      </c>
      <c r="G63" s="76">
        <v>14654</v>
      </c>
      <c r="H63" s="68" t="s">
        <v>104</v>
      </c>
      <c r="I63" s="86">
        <v>30651918.34</v>
      </c>
      <c r="J63" s="163">
        <v>5.9032208671323562E-3</v>
      </c>
      <c r="K63" s="163">
        <v>0.3144971591422665</v>
      </c>
      <c r="L63" s="86">
        <v>34377700</v>
      </c>
    </row>
    <row r="64" spans="1:12" ht="15.75" customHeight="1" x14ac:dyDescent="0.25">
      <c r="A64" s="188"/>
      <c r="B64" s="188"/>
      <c r="C64" s="188"/>
      <c r="D64" s="188"/>
      <c r="E64" s="199"/>
      <c r="F64" s="207"/>
      <c r="G64" s="76">
        <v>244968</v>
      </c>
      <c r="H64" s="68" t="s">
        <v>105</v>
      </c>
      <c r="I64" s="86">
        <v>4877312.88</v>
      </c>
      <c r="J64" s="163">
        <v>2.7619381749218751E-5</v>
      </c>
      <c r="K64" s="163">
        <v>1.7368319845966285E-3</v>
      </c>
      <c r="L64" s="86">
        <v>11644200</v>
      </c>
    </row>
    <row r="65" spans="1:12" ht="31.5" customHeight="1" x14ac:dyDescent="0.25">
      <c r="A65" s="188"/>
      <c r="B65" s="188"/>
      <c r="C65" s="188"/>
      <c r="D65" s="188"/>
      <c r="E65" s="199"/>
      <c r="F65" s="207"/>
      <c r="G65" s="76">
        <v>22536</v>
      </c>
      <c r="H65" s="68" t="s">
        <v>105</v>
      </c>
      <c r="I65" s="86">
        <v>3871234.08</v>
      </c>
      <c r="J65" s="163">
        <v>5.1596647223815253E-6</v>
      </c>
      <c r="K65" s="163">
        <v>6.1080807141979899E-5</v>
      </c>
      <c r="L65" s="86">
        <v>0</v>
      </c>
    </row>
    <row r="66" spans="1:12" ht="15.75" customHeight="1" x14ac:dyDescent="0.25">
      <c r="A66" s="188">
        <v>52</v>
      </c>
      <c r="B66" s="188" t="s">
        <v>106</v>
      </c>
      <c r="C66" s="188" t="s">
        <v>74</v>
      </c>
      <c r="D66" s="188" t="s">
        <v>96</v>
      </c>
      <c r="E66" s="199">
        <v>100</v>
      </c>
      <c r="F66" s="188" t="s">
        <v>97</v>
      </c>
      <c r="G66" s="76">
        <v>5407.02</v>
      </c>
      <c r="H66" s="51" t="s">
        <v>104</v>
      </c>
      <c r="I66" s="86">
        <v>13155467.470000001</v>
      </c>
      <c r="J66" s="163">
        <v>2.1781652308586049E-3</v>
      </c>
      <c r="K66" s="163">
        <v>0.13497873446649344</v>
      </c>
      <c r="L66" s="86">
        <v>14809570.66</v>
      </c>
    </row>
    <row r="67" spans="1:12" ht="15.75" customHeight="1" x14ac:dyDescent="0.25">
      <c r="A67" s="188"/>
      <c r="B67" s="188"/>
      <c r="C67" s="188"/>
      <c r="D67" s="188"/>
      <c r="E67" s="199"/>
      <c r="F67" s="207" t="s">
        <v>97</v>
      </c>
      <c r="G67" s="76">
        <v>92107.18</v>
      </c>
      <c r="H67" s="68" t="s">
        <v>107</v>
      </c>
      <c r="I67" s="86">
        <v>2184782.5499999998</v>
      </c>
      <c r="J67" s="163">
        <v>3.7104478435151904E-2</v>
      </c>
      <c r="K67" s="163">
        <v>2.2416473177861038E-2</v>
      </c>
      <c r="L67" s="86">
        <v>2445785.5</v>
      </c>
    </row>
    <row r="68" spans="1:12" ht="36" customHeight="1" x14ac:dyDescent="0.25">
      <c r="A68" s="188"/>
      <c r="B68" s="188"/>
      <c r="C68" s="188"/>
      <c r="D68" s="188"/>
      <c r="E68" s="199"/>
      <c r="F68" s="207" t="s">
        <v>97</v>
      </c>
      <c r="G68" s="76">
        <v>11782</v>
      </c>
      <c r="H68" s="68" t="s">
        <v>107</v>
      </c>
      <c r="I68" s="86">
        <v>2248005.6</v>
      </c>
      <c r="J68" s="163">
        <v>4.746263699778451E-3</v>
      </c>
      <c r="K68" s="163">
        <v>2.3065159155578854E-2</v>
      </c>
      <c r="L68" s="86">
        <v>0</v>
      </c>
    </row>
    <row r="69" spans="1:12" ht="15.75" customHeight="1" x14ac:dyDescent="0.25">
      <c r="A69" s="188">
        <v>53</v>
      </c>
      <c r="B69" s="188" t="s">
        <v>108</v>
      </c>
      <c r="C69" s="188" t="s">
        <v>74</v>
      </c>
      <c r="D69" s="188" t="s">
        <v>96</v>
      </c>
      <c r="E69" s="199">
        <v>100</v>
      </c>
      <c r="F69" s="188" t="s">
        <v>97</v>
      </c>
      <c r="G69" s="76">
        <v>71450</v>
      </c>
      <c r="H69" s="68" t="s">
        <v>104</v>
      </c>
      <c r="I69" s="86">
        <v>106339200</v>
      </c>
      <c r="J69" s="163">
        <v>2.8782935100082358E-2</v>
      </c>
      <c r="K69" s="163">
        <v>1.0910696007505187</v>
      </c>
      <c r="L69" s="86">
        <v>67148100</v>
      </c>
    </row>
    <row r="70" spans="1:12" ht="15.75" customHeight="1" x14ac:dyDescent="0.25">
      <c r="A70" s="188"/>
      <c r="B70" s="188"/>
      <c r="C70" s="188"/>
      <c r="D70" s="188"/>
      <c r="E70" s="199"/>
      <c r="F70" s="207" t="s">
        <v>97</v>
      </c>
      <c r="G70" s="76">
        <v>640386</v>
      </c>
      <c r="H70" s="68" t="s">
        <v>105</v>
      </c>
      <c r="I70" s="86">
        <v>12414700</v>
      </c>
      <c r="J70" s="163">
        <v>0.2579732495031678</v>
      </c>
      <c r="K70" s="163">
        <v>0.12737825536055816</v>
      </c>
      <c r="L70" s="86">
        <v>746300</v>
      </c>
    </row>
    <row r="71" spans="1:12" ht="33" customHeight="1" x14ac:dyDescent="0.25">
      <c r="A71" s="188"/>
      <c r="B71" s="188"/>
      <c r="C71" s="188"/>
      <c r="D71" s="188"/>
      <c r="E71" s="199"/>
      <c r="F71" s="207" t="s">
        <v>97</v>
      </c>
      <c r="G71" s="76">
        <v>379476</v>
      </c>
      <c r="H71" s="68" t="s">
        <v>105</v>
      </c>
      <c r="I71" s="86">
        <v>9012600</v>
      </c>
      <c r="J71" s="163">
        <v>0.15286820265974602</v>
      </c>
      <c r="K71" s="163">
        <v>9.247176848917546E-2</v>
      </c>
      <c r="L71" s="86">
        <v>1160400</v>
      </c>
    </row>
    <row r="72" spans="1:12" ht="47.25" customHeight="1" x14ac:dyDescent="0.25">
      <c r="A72" s="64">
        <v>54</v>
      </c>
      <c r="B72" s="64" t="s">
        <v>109</v>
      </c>
      <c r="C72" s="64" t="s">
        <v>74</v>
      </c>
      <c r="D72" s="64" t="s">
        <v>96</v>
      </c>
      <c r="E72" s="70">
        <v>100</v>
      </c>
      <c r="F72" s="64" t="s">
        <v>97</v>
      </c>
      <c r="G72" s="76">
        <v>140</v>
      </c>
      <c r="H72" s="51" t="s">
        <v>110</v>
      </c>
      <c r="I72" s="86">
        <v>487930</v>
      </c>
      <c r="J72" s="163">
        <v>5.6397633506109586E-5</v>
      </c>
      <c r="K72" s="163">
        <v>5.0062967399999306E-3</v>
      </c>
      <c r="L72" s="86">
        <v>25774100</v>
      </c>
    </row>
    <row r="73" spans="1:12" ht="47.25" customHeight="1" x14ac:dyDescent="0.25">
      <c r="A73" s="64">
        <v>55</v>
      </c>
      <c r="B73" s="82" t="s">
        <v>111</v>
      </c>
      <c r="C73" s="64" t="s">
        <v>74</v>
      </c>
      <c r="D73" s="64" t="s">
        <v>96</v>
      </c>
      <c r="E73" s="70">
        <v>100</v>
      </c>
      <c r="F73" s="64" t="s">
        <v>32</v>
      </c>
      <c r="G73" s="83">
        <v>25225</v>
      </c>
      <c r="H73" s="79" t="s">
        <v>33</v>
      </c>
      <c r="I73" s="14">
        <v>64058</v>
      </c>
      <c r="J73" s="162">
        <v>4.2334158478930364E-2</v>
      </c>
      <c r="K73" s="162">
        <v>0.50869632641138951</v>
      </c>
      <c r="L73" s="14">
        <v>50693300</v>
      </c>
    </row>
    <row r="74" spans="1:12" ht="47.25" customHeight="1" x14ac:dyDescent="0.25">
      <c r="A74" s="64">
        <v>56</v>
      </c>
      <c r="B74" s="82" t="s">
        <v>112</v>
      </c>
      <c r="C74" s="64" t="s">
        <v>74</v>
      </c>
      <c r="D74" s="64" t="s">
        <v>96</v>
      </c>
      <c r="E74" s="70">
        <v>100</v>
      </c>
      <c r="F74" s="64" t="s">
        <v>32</v>
      </c>
      <c r="G74" s="83">
        <v>40221</v>
      </c>
      <c r="H74" s="79" t="s">
        <v>33</v>
      </c>
      <c r="I74" s="14">
        <v>1225407</v>
      </c>
      <c r="J74" s="162">
        <v>0.24616723115647726</v>
      </c>
      <c r="K74" s="162">
        <v>6.7254003318769753E-2</v>
      </c>
      <c r="L74" s="14" t="s">
        <v>113</v>
      </c>
    </row>
    <row r="75" spans="1:12" ht="63" customHeight="1" x14ac:dyDescent="0.25">
      <c r="A75" s="64">
        <v>57</v>
      </c>
      <c r="B75" s="82" t="s">
        <v>114</v>
      </c>
      <c r="C75" s="64" t="s">
        <v>74</v>
      </c>
      <c r="D75" s="64" t="s">
        <v>96</v>
      </c>
      <c r="E75" s="70">
        <v>100</v>
      </c>
      <c r="F75" s="64" t="s">
        <v>32</v>
      </c>
      <c r="G75" s="83">
        <v>85565</v>
      </c>
      <c r="H75" s="79" t="s">
        <v>33</v>
      </c>
      <c r="I75" s="80">
        <v>0</v>
      </c>
      <c r="J75" s="162">
        <v>0.52368909609169279</v>
      </c>
      <c r="K75" s="162">
        <v>0</v>
      </c>
      <c r="L75" s="14">
        <v>12363856</v>
      </c>
    </row>
    <row r="76" spans="1:12" ht="78.75" customHeight="1" x14ac:dyDescent="0.25">
      <c r="A76" s="64">
        <v>58</v>
      </c>
      <c r="B76" s="82" t="s">
        <v>115</v>
      </c>
      <c r="C76" s="64" t="s">
        <v>74</v>
      </c>
      <c r="D76" s="64" t="s">
        <v>96</v>
      </c>
      <c r="E76" s="70">
        <v>100</v>
      </c>
      <c r="F76" s="64" t="s">
        <v>32</v>
      </c>
      <c r="G76" s="83">
        <v>26184</v>
      </c>
      <c r="H76" s="79" t="s">
        <v>33</v>
      </c>
      <c r="I76" s="80">
        <v>0</v>
      </c>
      <c r="J76" s="162">
        <v>0.16025565701004948</v>
      </c>
      <c r="K76" s="162">
        <v>0</v>
      </c>
      <c r="L76" s="14" t="s">
        <v>116</v>
      </c>
    </row>
    <row r="77" spans="1:12" ht="47.25" customHeight="1" x14ac:dyDescent="0.25">
      <c r="A77" s="64">
        <v>59</v>
      </c>
      <c r="B77" s="82" t="s">
        <v>117</v>
      </c>
      <c r="C77" s="64" t="s">
        <v>74</v>
      </c>
      <c r="D77" s="64" t="s">
        <v>96</v>
      </c>
      <c r="E77" s="70">
        <v>100</v>
      </c>
      <c r="F77" s="64" t="s">
        <v>32</v>
      </c>
      <c r="G77" s="83">
        <v>14983</v>
      </c>
      <c r="H77" s="79" t="s">
        <v>33</v>
      </c>
      <c r="I77" s="80">
        <v>0</v>
      </c>
      <c r="J77" s="162">
        <v>9.1701440153588887E-2</v>
      </c>
      <c r="K77" s="162">
        <v>0</v>
      </c>
      <c r="L77" s="14" t="s">
        <v>118</v>
      </c>
    </row>
    <row r="78" spans="1:12" ht="31.5" customHeight="1" x14ac:dyDescent="0.25">
      <c r="A78" s="64">
        <v>60</v>
      </c>
      <c r="B78" s="82" t="s">
        <v>119</v>
      </c>
      <c r="C78" s="64" t="s">
        <v>74</v>
      </c>
      <c r="D78" s="64" t="s">
        <v>96</v>
      </c>
      <c r="E78" s="70">
        <v>100</v>
      </c>
      <c r="F78" s="64" t="s">
        <v>32</v>
      </c>
      <c r="G78" s="83">
        <v>14940</v>
      </c>
      <c r="H78" s="79" t="s">
        <v>33</v>
      </c>
      <c r="I78" s="80">
        <v>0</v>
      </c>
      <c r="J78" s="162">
        <v>9.1438264425990651E-2</v>
      </c>
      <c r="K78" s="162">
        <v>0</v>
      </c>
      <c r="L78" s="14">
        <v>9123497</v>
      </c>
    </row>
    <row r="79" spans="1:12" ht="47.25" customHeight="1" x14ac:dyDescent="0.25">
      <c r="A79" s="64">
        <v>61</v>
      </c>
      <c r="B79" s="82" t="s">
        <v>120</v>
      </c>
      <c r="C79" s="64" t="s">
        <v>74</v>
      </c>
      <c r="D79" s="64" t="s">
        <v>96</v>
      </c>
      <c r="E79" s="70">
        <v>100</v>
      </c>
      <c r="F79" s="64" t="s">
        <v>32</v>
      </c>
      <c r="G79" s="83">
        <v>13111</v>
      </c>
      <c r="H79" s="79" t="s">
        <v>33</v>
      </c>
      <c r="I79" s="80">
        <v>0</v>
      </c>
      <c r="J79" s="162">
        <v>8.0244115454428611E-2</v>
      </c>
      <c r="K79" s="162">
        <v>0</v>
      </c>
      <c r="L79" s="14" t="s">
        <v>121</v>
      </c>
    </row>
    <row r="80" spans="1:12" ht="47.25" customHeight="1" x14ac:dyDescent="0.25">
      <c r="A80" s="64">
        <v>62</v>
      </c>
      <c r="B80" s="82" t="s">
        <v>122</v>
      </c>
      <c r="C80" s="64" t="s">
        <v>74</v>
      </c>
      <c r="D80" s="64" t="s">
        <v>96</v>
      </c>
      <c r="E80" s="70">
        <v>100</v>
      </c>
      <c r="F80" s="64" t="s">
        <v>32</v>
      </c>
      <c r="G80" s="83">
        <v>10494</v>
      </c>
      <c r="H80" s="79" t="s">
        <v>33</v>
      </c>
      <c r="I80" s="80">
        <v>0</v>
      </c>
      <c r="J80" s="162">
        <v>6.4227118265485009E-2</v>
      </c>
      <c r="K80" s="162">
        <v>0</v>
      </c>
      <c r="L80" s="14">
        <v>5894238</v>
      </c>
    </row>
    <row r="81" spans="1:12" ht="47.25" customHeight="1" x14ac:dyDescent="0.25">
      <c r="A81" s="64">
        <v>63</v>
      </c>
      <c r="B81" s="82" t="s">
        <v>123</v>
      </c>
      <c r="C81" s="64" t="s">
        <v>74</v>
      </c>
      <c r="D81" s="64" t="s">
        <v>96</v>
      </c>
      <c r="E81" s="70">
        <v>100</v>
      </c>
      <c r="F81" s="64" t="s">
        <v>32</v>
      </c>
      <c r="G81" s="83">
        <v>9786</v>
      </c>
      <c r="H81" s="79" t="s">
        <v>33</v>
      </c>
      <c r="I81" s="80">
        <v>0</v>
      </c>
      <c r="J81" s="162">
        <v>5.989389930875131E-2</v>
      </c>
      <c r="K81" s="162">
        <v>0</v>
      </c>
      <c r="L81" s="14" t="s">
        <v>124</v>
      </c>
    </row>
    <row r="82" spans="1:12" ht="47.25" customHeight="1" x14ac:dyDescent="0.25">
      <c r="A82" s="64">
        <v>64</v>
      </c>
      <c r="B82" s="82" t="s">
        <v>125</v>
      </c>
      <c r="C82" s="64" t="s">
        <v>74</v>
      </c>
      <c r="D82" s="64" t="s">
        <v>96</v>
      </c>
      <c r="E82" s="70">
        <v>100</v>
      </c>
      <c r="F82" s="64" t="s">
        <v>32</v>
      </c>
      <c r="G82" s="83">
        <v>16684</v>
      </c>
      <c r="H82" s="79" t="s">
        <v>33</v>
      </c>
      <c r="I82" s="80">
        <v>0</v>
      </c>
      <c r="J82" s="162">
        <v>0.10211218230811432</v>
      </c>
      <c r="K82" s="162">
        <v>0</v>
      </c>
      <c r="L82" s="14">
        <v>14445254</v>
      </c>
    </row>
    <row r="83" spans="1:12" ht="31.5" customHeight="1" x14ac:dyDescent="0.25">
      <c r="A83" s="64">
        <v>65</v>
      </c>
      <c r="B83" s="82" t="s">
        <v>126</v>
      </c>
      <c r="C83" s="64" t="s">
        <v>74</v>
      </c>
      <c r="D83" s="64" t="s">
        <v>96</v>
      </c>
      <c r="E83" s="70">
        <v>100</v>
      </c>
      <c r="F83" s="64" t="s">
        <v>32</v>
      </c>
      <c r="G83" s="83">
        <v>13580</v>
      </c>
      <c r="H83" s="79" t="s">
        <v>33</v>
      </c>
      <c r="I83" s="80">
        <v>0</v>
      </c>
      <c r="J83" s="162">
        <v>8.3114566994976782E-2</v>
      </c>
      <c r="K83" s="162">
        <v>0</v>
      </c>
      <c r="L83" s="14">
        <v>6487643</v>
      </c>
    </row>
    <row r="84" spans="1:12" ht="31.5" customHeight="1" x14ac:dyDescent="0.25">
      <c r="A84" s="64">
        <v>66</v>
      </c>
      <c r="B84" s="82" t="s">
        <v>127</v>
      </c>
      <c r="C84" s="64" t="s">
        <v>74</v>
      </c>
      <c r="D84" s="64" t="s">
        <v>96</v>
      </c>
      <c r="E84" s="70">
        <v>100</v>
      </c>
      <c r="F84" s="64" t="s">
        <v>32</v>
      </c>
      <c r="G84" s="83">
        <v>26008</v>
      </c>
      <c r="H84" s="79" t="s">
        <v>33</v>
      </c>
      <c r="I84" s="80">
        <v>0</v>
      </c>
      <c r="J84" s="162">
        <v>0.15917847263662416</v>
      </c>
      <c r="K84" s="162">
        <v>0</v>
      </c>
      <c r="L84" s="14" t="s">
        <v>128</v>
      </c>
    </row>
    <row r="85" spans="1:12" ht="47.25" customHeight="1" x14ac:dyDescent="0.25">
      <c r="A85" s="64">
        <v>67</v>
      </c>
      <c r="B85" s="82" t="s">
        <v>129</v>
      </c>
      <c r="C85" s="64" t="s">
        <v>74</v>
      </c>
      <c r="D85" s="64" t="s">
        <v>96</v>
      </c>
      <c r="E85" s="70">
        <v>100</v>
      </c>
      <c r="F85" s="64" t="s">
        <v>32</v>
      </c>
      <c r="G85" s="83">
        <v>8052</v>
      </c>
      <c r="H85" s="79" t="s">
        <v>33</v>
      </c>
      <c r="I85" s="80">
        <v>0</v>
      </c>
      <c r="J85" s="162">
        <v>4.9281185084208617E-2</v>
      </c>
      <c r="K85" s="162">
        <v>0</v>
      </c>
      <c r="L85" s="14">
        <v>6304794</v>
      </c>
    </row>
    <row r="86" spans="1:12" ht="31.5" customHeight="1" x14ac:dyDescent="0.25">
      <c r="A86" s="64">
        <v>68</v>
      </c>
      <c r="B86" s="82" t="s">
        <v>130</v>
      </c>
      <c r="C86" s="64" t="s">
        <v>74</v>
      </c>
      <c r="D86" s="64" t="s">
        <v>96</v>
      </c>
      <c r="E86" s="70">
        <v>100</v>
      </c>
      <c r="F86" s="64" t="s">
        <v>32</v>
      </c>
      <c r="G86" s="83">
        <v>12670</v>
      </c>
      <c r="H86" s="79" t="s">
        <v>33</v>
      </c>
      <c r="I86" s="80">
        <v>0</v>
      </c>
      <c r="J86" s="162">
        <v>7.754503415510719E-2</v>
      </c>
      <c r="K86" s="162">
        <v>0</v>
      </c>
      <c r="L86" s="14">
        <v>6106406</v>
      </c>
    </row>
    <row r="87" spans="1:12" ht="47.25" customHeight="1" x14ac:dyDescent="0.25">
      <c r="A87" s="64">
        <v>69</v>
      </c>
      <c r="B87" s="82" t="s">
        <v>131</v>
      </c>
      <c r="C87" s="64" t="s">
        <v>74</v>
      </c>
      <c r="D87" s="64" t="s">
        <v>96</v>
      </c>
      <c r="E87" s="70">
        <v>100</v>
      </c>
      <c r="F87" s="64" t="s">
        <v>32</v>
      </c>
      <c r="G87" s="83">
        <v>15608</v>
      </c>
      <c r="H87" s="79" t="s">
        <v>33</v>
      </c>
      <c r="I87" s="80">
        <v>0</v>
      </c>
      <c r="J87" s="162">
        <v>9.5526668752400401E-2</v>
      </c>
      <c r="K87" s="162">
        <v>0</v>
      </c>
      <c r="L87" s="14">
        <v>9277724</v>
      </c>
    </row>
    <row r="88" spans="1:12" ht="47.25" customHeight="1" x14ac:dyDescent="0.25">
      <c r="A88" s="64">
        <v>70</v>
      </c>
      <c r="B88" s="82" t="s">
        <v>132</v>
      </c>
      <c r="C88" s="64" t="s">
        <v>74</v>
      </c>
      <c r="D88" s="64" t="s">
        <v>96</v>
      </c>
      <c r="E88" s="70">
        <v>100</v>
      </c>
      <c r="F88" s="64" t="s">
        <v>32</v>
      </c>
      <c r="G88" s="83">
        <v>85597</v>
      </c>
      <c r="H88" s="79" t="s">
        <v>33</v>
      </c>
      <c r="I88" s="80">
        <v>0</v>
      </c>
      <c r="J88" s="162">
        <v>0.52388494779595196</v>
      </c>
      <c r="K88" s="162">
        <v>0</v>
      </c>
      <c r="L88" s="14" t="s">
        <v>133</v>
      </c>
    </row>
    <row r="89" spans="1:12" ht="94.5" customHeight="1" x14ac:dyDescent="0.25">
      <c r="A89" s="64">
        <v>71</v>
      </c>
      <c r="B89" s="64" t="s">
        <v>134</v>
      </c>
      <c r="C89" s="64" t="s">
        <v>74</v>
      </c>
      <c r="D89" s="64" t="s">
        <v>96</v>
      </c>
      <c r="E89" s="70">
        <v>100</v>
      </c>
      <c r="F89" s="64" t="s">
        <v>135</v>
      </c>
      <c r="G89" s="70">
        <v>315</v>
      </c>
      <c r="H89" s="79" t="s">
        <v>136</v>
      </c>
      <c r="I89" s="80">
        <v>100657</v>
      </c>
      <c r="J89" s="162">
        <v>1.7357406016672034E-3</v>
      </c>
      <c r="K89" s="162">
        <v>2.1954169953935143E-4</v>
      </c>
      <c r="L89" s="81">
        <v>35133042.119999997</v>
      </c>
    </row>
    <row r="90" spans="1:12" ht="94.5" customHeight="1" x14ac:dyDescent="0.25">
      <c r="A90" s="64">
        <v>72</v>
      </c>
      <c r="B90" s="64" t="s">
        <v>137</v>
      </c>
      <c r="C90" s="64" t="s">
        <v>74</v>
      </c>
      <c r="D90" s="64" t="s">
        <v>96</v>
      </c>
      <c r="E90" s="70">
        <v>100</v>
      </c>
      <c r="F90" s="64" t="s">
        <v>135</v>
      </c>
      <c r="G90" s="70">
        <v>647</v>
      </c>
      <c r="H90" s="79" t="s">
        <v>136</v>
      </c>
      <c r="I90" s="80">
        <v>328735.92</v>
      </c>
      <c r="J90" s="162">
        <v>3.5651560929481929E-3</v>
      </c>
      <c r="K90" s="162">
        <v>7.1700172443478613E-4</v>
      </c>
      <c r="L90" s="81">
        <v>56998644.020000003</v>
      </c>
    </row>
    <row r="91" spans="1:12" ht="94.5" customHeight="1" x14ac:dyDescent="0.25">
      <c r="A91" s="64">
        <v>73</v>
      </c>
      <c r="B91" s="64" t="s">
        <v>138</v>
      </c>
      <c r="C91" s="64" t="s">
        <v>74</v>
      </c>
      <c r="D91" s="64" t="s">
        <v>96</v>
      </c>
      <c r="E91" s="70">
        <v>100</v>
      </c>
      <c r="F91" s="64" t="s">
        <v>135</v>
      </c>
      <c r="G91" s="70">
        <v>707</v>
      </c>
      <c r="H91" s="79" t="s">
        <v>136</v>
      </c>
      <c r="I91" s="80">
        <v>1089978.58</v>
      </c>
      <c r="J91" s="162">
        <v>3.8957733504086122E-3</v>
      </c>
      <c r="K91" s="162">
        <v>2.37733838595119E-3</v>
      </c>
      <c r="L91" s="81">
        <v>71506492.280000001</v>
      </c>
    </row>
    <row r="92" spans="1:12" ht="94.5" customHeight="1" x14ac:dyDescent="0.25">
      <c r="A92" s="64">
        <v>74</v>
      </c>
      <c r="B92" s="64" t="s">
        <v>139</v>
      </c>
      <c r="C92" s="64" t="s">
        <v>74</v>
      </c>
      <c r="D92" s="64" t="s">
        <v>96</v>
      </c>
      <c r="E92" s="70">
        <v>100</v>
      </c>
      <c r="F92" s="64" t="s">
        <v>135</v>
      </c>
      <c r="G92" s="70">
        <v>512</v>
      </c>
      <c r="H92" s="79" t="s">
        <v>136</v>
      </c>
      <c r="I92" s="80">
        <v>278315.3</v>
      </c>
      <c r="J92" s="162">
        <v>2.8212672636622484E-3</v>
      </c>
      <c r="K92" s="162">
        <v>6.0702995290744255E-4</v>
      </c>
      <c r="L92" s="81">
        <v>46841224.979999997</v>
      </c>
    </row>
    <row r="93" spans="1:12" ht="94.5" customHeight="1" x14ac:dyDescent="0.25">
      <c r="A93" s="64">
        <v>75</v>
      </c>
      <c r="B93" s="64" t="s">
        <v>140</v>
      </c>
      <c r="C93" s="64" t="s">
        <v>74</v>
      </c>
      <c r="D93" s="64" t="s">
        <v>96</v>
      </c>
      <c r="E93" s="70">
        <v>100</v>
      </c>
      <c r="F93" s="64" t="s">
        <v>135</v>
      </c>
      <c r="G93" s="70">
        <v>639</v>
      </c>
      <c r="H93" s="79" t="s">
        <v>136</v>
      </c>
      <c r="I93" s="80">
        <v>286197.90000000002</v>
      </c>
      <c r="J93" s="162">
        <v>3.5210737919534702E-3</v>
      </c>
      <c r="K93" s="162">
        <v>6.2422259128121595E-4</v>
      </c>
      <c r="L93" s="81">
        <v>56573062.25</v>
      </c>
    </row>
    <row r="94" spans="1:12" ht="94.5" customHeight="1" x14ac:dyDescent="0.25">
      <c r="A94" s="64">
        <v>76</v>
      </c>
      <c r="B94" s="64" t="s">
        <v>141</v>
      </c>
      <c r="C94" s="64" t="s">
        <v>74</v>
      </c>
      <c r="D94" s="64" t="s">
        <v>96</v>
      </c>
      <c r="E94" s="70">
        <v>100</v>
      </c>
      <c r="F94" s="64" t="s">
        <v>135</v>
      </c>
      <c r="G94" s="70">
        <v>575</v>
      </c>
      <c r="H94" s="79" t="s">
        <v>136</v>
      </c>
      <c r="I94" s="80">
        <v>441401.24</v>
      </c>
      <c r="J94" s="162">
        <v>3.1684153839956889E-3</v>
      </c>
      <c r="K94" s="162">
        <v>9.6273461764583837E-4</v>
      </c>
      <c r="L94" s="81">
        <v>53057746.850000001</v>
      </c>
    </row>
    <row r="95" spans="1:12" ht="94.5" customHeight="1" x14ac:dyDescent="0.25">
      <c r="A95" s="64">
        <v>77</v>
      </c>
      <c r="B95" s="64" t="s">
        <v>142</v>
      </c>
      <c r="C95" s="64" t="s">
        <v>74</v>
      </c>
      <c r="D95" s="64" t="s">
        <v>96</v>
      </c>
      <c r="E95" s="70">
        <v>100</v>
      </c>
      <c r="F95" s="64" t="s">
        <v>135</v>
      </c>
      <c r="G95" s="70">
        <v>43</v>
      </c>
      <c r="H95" s="79" t="s">
        <v>136</v>
      </c>
      <c r="I95" s="80">
        <v>51807.96</v>
      </c>
      <c r="J95" s="162">
        <v>2.3694236784663414E-4</v>
      </c>
      <c r="K95" s="162">
        <v>1.1299768111573699E-4</v>
      </c>
      <c r="L95" s="81">
        <v>16535294.050000001</v>
      </c>
    </row>
    <row r="96" spans="1:12" ht="94.5" customHeight="1" x14ac:dyDescent="0.25">
      <c r="A96" s="64">
        <v>78</v>
      </c>
      <c r="B96" s="64" t="s">
        <v>143</v>
      </c>
      <c r="C96" s="64" t="s">
        <v>74</v>
      </c>
      <c r="D96" s="64" t="s">
        <v>96</v>
      </c>
      <c r="E96" s="70">
        <v>100</v>
      </c>
      <c r="F96" s="64" t="s">
        <v>135</v>
      </c>
      <c r="G96" s="70">
        <v>35</v>
      </c>
      <c r="H96" s="79" t="s">
        <v>136</v>
      </c>
      <c r="I96" s="80">
        <v>13463.59</v>
      </c>
      <c r="J96" s="162">
        <v>1.9286006685191151E-4</v>
      </c>
      <c r="K96" s="162">
        <v>2.9365264517132601E-5</v>
      </c>
      <c r="L96" s="81">
        <v>14286608.09</v>
      </c>
    </row>
    <row r="97" spans="1:12" ht="94.5" customHeight="1" x14ac:dyDescent="0.25">
      <c r="A97" s="64">
        <v>79</v>
      </c>
      <c r="B97" s="64" t="s">
        <v>144</v>
      </c>
      <c r="C97" s="64" t="s">
        <v>74</v>
      </c>
      <c r="D97" s="64" t="s">
        <v>96</v>
      </c>
      <c r="E97" s="70">
        <v>100</v>
      </c>
      <c r="F97" s="64" t="s">
        <v>135</v>
      </c>
      <c r="G97" s="70">
        <v>104</v>
      </c>
      <c r="H97" s="79" t="s">
        <v>136</v>
      </c>
      <c r="I97" s="80">
        <v>436699.25</v>
      </c>
      <c r="J97" s="162">
        <v>5.7306991293139427E-4</v>
      </c>
      <c r="K97" s="162">
        <v>9.5247916719711607E-4</v>
      </c>
      <c r="L97" s="81">
        <v>49507448.439999998</v>
      </c>
    </row>
    <row r="98" spans="1:12" ht="94.5" customHeight="1" x14ac:dyDescent="0.25">
      <c r="A98" s="64">
        <v>80</v>
      </c>
      <c r="B98" s="64" t="s">
        <v>145</v>
      </c>
      <c r="C98" s="64" t="s">
        <v>74</v>
      </c>
      <c r="D98" s="64" t="s">
        <v>96</v>
      </c>
      <c r="E98" s="70">
        <v>100</v>
      </c>
      <c r="F98" s="64" t="s">
        <v>135</v>
      </c>
      <c r="G98" s="70">
        <v>48</v>
      </c>
      <c r="H98" s="79" t="s">
        <v>136</v>
      </c>
      <c r="I98" s="80">
        <v>96525</v>
      </c>
      <c r="J98" s="162">
        <v>2.6449380596833578E-4</v>
      </c>
      <c r="K98" s="162">
        <v>2.1052944701348042E-4</v>
      </c>
      <c r="L98" s="81">
        <v>19847406.260000002</v>
      </c>
    </row>
    <row r="99" spans="1:12" ht="94.5" customHeight="1" x14ac:dyDescent="0.25">
      <c r="A99" s="64">
        <v>81</v>
      </c>
      <c r="B99" s="64" t="s">
        <v>146</v>
      </c>
      <c r="C99" s="64" t="s">
        <v>74</v>
      </c>
      <c r="D99" s="64" t="s">
        <v>96</v>
      </c>
      <c r="E99" s="70">
        <v>100</v>
      </c>
      <c r="F99" s="64" t="s">
        <v>135</v>
      </c>
      <c r="G99" s="70">
        <v>33</v>
      </c>
      <c r="H99" s="79" t="s">
        <v>136</v>
      </c>
      <c r="I99" s="80">
        <v>55497.98</v>
      </c>
      <c r="J99" s="162">
        <v>1.8183949160323085E-4</v>
      </c>
      <c r="K99" s="162">
        <v>1.2104593669790413E-4</v>
      </c>
      <c r="L99" s="81">
        <v>14548218.08</v>
      </c>
    </row>
    <row r="100" spans="1:12" ht="94.5" customHeight="1" x14ac:dyDescent="0.25">
      <c r="A100" s="64">
        <v>82</v>
      </c>
      <c r="B100" s="64" t="s">
        <v>147</v>
      </c>
      <c r="C100" s="64" t="s">
        <v>74</v>
      </c>
      <c r="D100" s="64" t="s">
        <v>96</v>
      </c>
      <c r="E100" s="70">
        <v>100</v>
      </c>
      <c r="F100" s="64" t="s">
        <v>135</v>
      </c>
      <c r="G100" s="70">
        <v>25</v>
      </c>
      <c r="H100" s="79" t="s">
        <v>136</v>
      </c>
      <c r="I100" s="80">
        <v>55454.73</v>
      </c>
      <c r="J100" s="162">
        <v>1.3775719060850821E-4</v>
      </c>
      <c r="K100" s="162">
        <v>1.2095160467424877E-4</v>
      </c>
      <c r="L100" s="81">
        <v>8359774.5499999998</v>
      </c>
    </row>
    <row r="101" spans="1:12" ht="94.5" customHeight="1" x14ac:dyDescent="0.25">
      <c r="A101" s="64">
        <v>83</v>
      </c>
      <c r="B101" s="64" t="s">
        <v>148</v>
      </c>
      <c r="C101" s="64" t="s">
        <v>74</v>
      </c>
      <c r="D101" s="64" t="s">
        <v>96</v>
      </c>
      <c r="E101" s="70">
        <v>100</v>
      </c>
      <c r="F101" s="64" t="s">
        <v>135</v>
      </c>
      <c r="G101" s="70">
        <v>90</v>
      </c>
      <c r="H101" s="79" t="s">
        <v>136</v>
      </c>
      <c r="I101" s="80">
        <v>35120</v>
      </c>
      <c r="J101" s="162">
        <v>4.9592588619062959E-4</v>
      </c>
      <c r="K101" s="162">
        <v>7.6599784295399448E-5</v>
      </c>
      <c r="L101" s="81">
        <v>25968302.120000001</v>
      </c>
    </row>
    <row r="102" spans="1:12" ht="94.5" customHeight="1" x14ac:dyDescent="0.25">
      <c r="A102" s="64">
        <v>84</v>
      </c>
      <c r="B102" s="64" t="s">
        <v>149</v>
      </c>
      <c r="C102" s="64" t="s">
        <v>74</v>
      </c>
      <c r="D102" s="64" t="s">
        <v>96</v>
      </c>
      <c r="E102" s="70">
        <v>100</v>
      </c>
      <c r="F102" s="64" t="s">
        <v>135</v>
      </c>
      <c r="G102" s="70">
        <v>60</v>
      </c>
      <c r="H102" s="79" t="s">
        <v>136</v>
      </c>
      <c r="I102" s="80">
        <v>129980.05</v>
      </c>
      <c r="J102" s="162">
        <v>3.3061725746041975E-4</v>
      </c>
      <c r="K102" s="162">
        <v>2.8349783008841788E-4</v>
      </c>
      <c r="L102" s="81">
        <v>21049514</v>
      </c>
    </row>
    <row r="103" spans="1:12" ht="94.5" customHeight="1" x14ac:dyDescent="0.25">
      <c r="A103" s="64">
        <v>85</v>
      </c>
      <c r="B103" s="64" t="s">
        <v>150</v>
      </c>
      <c r="C103" s="64" t="s">
        <v>74</v>
      </c>
      <c r="D103" s="64" t="s">
        <v>96</v>
      </c>
      <c r="E103" s="70">
        <v>100</v>
      </c>
      <c r="F103" s="64" t="s">
        <v>135</v>
      </c>
      <c r="G103" s="70">
        <v>119</v>
      </c>
      <c r="H103" s="79" t="s">
        <v>136</v>
      </c>
      <c r="I103" s="80">
        <v>259069.49</v>
      </c>
      <c r="J103" s="162">
        <v>6.5572422729649911E-4</v>
      </c>
      <c r="K103" s="162">
        <v>5.6505316205920106E-4</v>
      </c>
      <c r="L103" s="81">
        <v>33529884.77</v>
      </c>
    </row>
    <row r="104" spans="1:12" ht="94.5" customHeight="1" x14ac:dyDescent="0.25">
      <c r="A104" s="64">
        <v>86</v>
      </c>
      <c r="B104" s="64" t="s">
        <v>151</v>
      </c>
      <c r="C104" s="64" t="s">
        <v>74</v>
      </c>
      <c r="D104" s="64" t="s">
        <v>96</v>
      </c>
      <c r="E104" s="70">
        <v>100</v>
      </c>
      <c r="F104" s="64" t="s">
        <v>135</v>
      </c>
      <c r="G104" s="70">
        <v>177</v>
      </c>
      <c r="H104" s="79" t="s">
        <v>136</v>
      </c>
      <c r="I104" s="80">
        <v>330430.5</v>
      </c>
      <c r="J104" s="162">
        <v>9.7532090950823826E-4</v>
      </c>
      <c r="K104" s="162">
        <v>7.2069775127052925E-4</v>
      </c>
      <c r="L104" s="81">
        <v>35820606.259999998</v>
      </c>
    </row>
    <row r="105" spans="1:12" ht="94.5" customHeight="1" x14ac:dyDescent="0.25">
      <c r="A105" s="64">
        <v>87</v>
      </c>
      <c r="B105" s="64" t="s">
        <v>152</v>
      </c>
      <c r="C105" s="64" t="s">
        <v>74</v>
      </c>
      <c r="D105" s="64" t="s">
        <v>96</v>
      </c>
      <c r="E105" s="70">
        <v>100</v>
      </c>
      <c r="F105" s="64" t="s">
        <v>135</v>
      </c>
      <c r="G105" s="70">
        <v>53</v>
      </c>
      <c r="H105" s="79" t="s">
        <v>136</v>
      </c>
      <c r="I105" s="80">
        <v>176098</v>
      </c>
      <c r="J105" s="162">
        <v>2.9204524409003746E-4</v>
      </c>
      <c r="K105" s="162">
        <v>3.8408510292856638E-4</v>
      </c>
      <c r="L105" s="81">
        <v>17996387.23</v>
      </c>
    </row>
    <row r="106" spans="1:12" ht="94.5" customHeight="1" x14ac:dyDescent="0.25">
      <c r="A106" s="64">
        <v>88</v>
      </c>
      <c r="B106" s="64" t="s">
        <v>153</v>
      </c>
      <c r="C106" s="64" t="s">
        <v>74</v>
      </c>
      <c r="D106" s="64" t="s">
        <v>96</v>
      </c>
      <c r="E106" s="70">
        <v>100</v>
      </c>
      <c r="F106" s="64" t="s">
        <v>135</v>
      </c>
      <c r="G106" s="70">
        <v>30</v>
      </c>
      <c r="H106" s="79" t="s">
        <v>136</v>
      </c>
      <c r="I106" s="80">
        <v>66684</v>
      </c>
      <c r="J106" s="162">
        <v>1.6530862873020987E-4</v>
      </c>
      <c r="K106" s="162">
        <v>1.4544362232216449E-4</v>
      </c>
      <c r="L106" s="81">
        <v>12632650.43</v>
      </c>
    </row>
    <row r="107" spans="1:12" ht="94.5" customHeight="1" x14ac:dyDescent="0.25">
      <c r="A107" s="64">
        <v>89</v>
      </c>
      <c r="B107" s="64" t="s">
        <v>154</v>
      </c>
      <c r="C107" s="64" t="s">
        <v>74</v>
      </c>
      <c r="D107" s="64" t="s">
        <v>96</v>
      </c>
      <c r="E107" s="70">
        <v>100</v>
      </c>
      <c r="F107" s="64" t="s">
        <v>135</v>
      </c>
      <c r="G107" s="70">
        <v>125</v>
      </c>
      <c r="H107" s="79" t="s">
        <v>136</v>
      </c>
      <c r="I107" s="80">
        <v>5670</v>
      </c>
      <c r="J107" s="162">
        <v>6.8878595304254118E-4</v>
      </c>
      <c r="K107" s="162">
        <v>1.2366764719672973E-5</v>
      </c>
      <c r="L107" s="81">
        <v>25411772.050000001</v>
      </c>
    </row>
    <row r="108" spans="1:12" ht="94.5" customHeight="1" x14ac:dyDescent="0.25">
      <c r="A108" s="64">
        <v>90</v>
      </c>
      <c r="B108" s="64" t="s">
        <v>155</v>
      </c>
      <c r="C108" s="64" t="s">
        <v>74</v>
      </c>
      <c r="D108" s="64" t="s">
        <v>96</v>
      </c>
      <c r="E108" s="70">
        <v>100</v>
      </c>
      <c r="F108" s="64" t="s">
        <v>135</v>
      </c>
      <c r="G108" s="70">
        <v>189</v>
      </c>
      <c r="H108" s="79" t="s">
        <v>136</v>
      </c>
      <c r="I108" s="80">
        <v>359836.67</v>
      </c>
      <c r="J108" s="162">
        <v>1.0414443610003222E-3</v>
      </c>
      <c r="K108" s="162">
        <v>7.8483517379199404E-4</v>
      </c>
      <c r="L108" s="81">
        <v>47085357.259999998</v>
      </c>
    </row>
    <row r="109" spans="1:12" ht="94.5" customHeight="1" x14ac:dyDescent="0.25">
      <c r="A109" s="64">
        <v>91</v>
      </c>
      <c r="B109" s="64" t="s">
        <v>156</v>
      </c>
      <c r="C109" s="64" t="s">
        <v>74</v>
      </c>
      <c r="D109" s="64" t="s">
        <v>96</v>
      </c>
      <c r="E109" s="70">
        <v>100</v>
      </c>
      <c r="F109" s="64" t="s">
        <v>135</v>
      </c>
      <c r="G109" s="70">
        <v>29</v>
      </c>
      <c r="H109" s="79" t="s">
        <v>136</v>
      </c>
      <c r="I109" s="80">
        <v>26042.32</v>
      </c>
      <c r="J109" s="162">
        <v>1.5979834110586955E-4</v>
      </c>
      <c r="K109" s="162">
        <v>5.6800572168330495E-5</v>
      </c>
      <c r="L109" s="81">
        <v>13790076.48</v>
      </c>
    </row>
    <row r="110" spans="1:12" ht="94.5" customHeight="1" x14ac:dyDescent="0.25">
      <c r="A110" s="64">
        <v>92</v>
      </c>
      <c r="B110" s="64" t="s">
        <v>157</v>
      </c>
      <c r="C110" s="64" t="s">
        <v>74</v>
      </c>
      <c r="D110" s="64" t="s">
        <v>96</v>
      </c>
      <c r="E110" s="70">
        <v>100</v>
      </c>
      <c r="F110" s="64" t="s">
        <v>135</v>
      </c>
      <c r="G110" s="70">
        <v>114</v>
      </c>
      <c r="H110" s="79" t="s">
        <v>136</v>
      </c>
      <c r="I110" s="80">
        <v>198606.48</v>
      </c>
      <c r="J110" s="162">
        <v>6.2817278917479753E-4</v>
      </c>
      <c r="K110" s="162">
        <v>4.331780617217701E-4</v>
      </c>
      <c r="L110" s="81">
        <v>31823621.309999999</v>
      </c>
    </row>
    <row r="111" spans="1:12" ht="94.5" customHeight="1" x14ac:dyDescent="0.25">
      <c r="A111" s="64">
        <v>93</v>
      </c>
      <c r="B111" s="64" t="s">
        <v>158</v>
      </c>
      <c r="C111" s="64" t="s">
        <v>74</v>
      </c>
      <c r="D111" s="64" t="s">
        <v>96</v>
      </c>
      <c r="E111" s="70">
        <v>100</v>
      </c>
      <c r="F111" s="64" t="s">
        <v>135</v>
      </c>
      <c r="G111" s="70">
        <v>92</v>
      </c>
      <c r="H111" s="79" t="s">
        <v>136</v>
      </c>
      <c r="I111" s="80">
        <v>72720</v>
      </c>
      <c r="J111" s="162">
        <v>5.0694646143931025E-4</v>
      </c>
      <c r="K111" s="162">
        <v>1.5860866497612323E-4</v>
      </c>
      <c r="L111" s="81">
        <v>21081434.899999999</v>
      </c>
    </row>
    <row r="112" spans="1:12" ht="94.5" customHeight="1" x14ac:dyDescent="0.25">
      <c r="A112" s="64">
        <v>94</v>
      </c>
      <c r="B112" s="64" t="s">
        <v>159</v>
      </c>
      <c r="C112" s="64" t="s">
        <v>74</v>
      </c>
      <c r="D112" s="64" t="s">
        <v>96</v>
      </c>
      <c r="E112" s="70">
        <v>100</v>
      </c>
      <c r="F112" s="64" t="s">
        <v>135</v>
      </c>
      <c r="G112" s="70">
        <v>107</v>
      </c>
      <c r="H112" s="79" t="s">
        <v>136</v>
      </c>
      <c r="I112" s="80">
        <v>914656.59</v>
      </c>
      <c r="J112" s="162">
        <v>5.896007758044152E-4</v>
      </c>
      <c r="K112" s="162">
        <v>1.994945828541162E-3</v>
      </c>
      <c r="L112" s="81">
        <v>21854681.800000001</v>
      </c>
    </row>
    <row r="113" spans="1:12" ht="94.5" customHeight="1" x14ac:dyDescent="0.25">
      <c r="A113" s="64">
        <v>95</v>
      </c>
      <c r="B113" s="64" t="s">
        <v>160</v>
      </c>
      <c r="C113" s="64" t="s">
        <v>74</v>
      </c>
      <c r="D113" s="64" t="s">
        <v>96</v>
      </c>
      <c r="E113" s="70">
        <v>100</v>
      </c>
      <c r="F113" s="64" t="s">
        <v>135</v>
      </c>
      <c r="G113" s="70">
        <v>64</v>
      </c>
      <c r="H113" s="79" t="s">
        <v>136</v>
      </c>
      <c r="I113" s="80">
        <v>578294.43000000005</v>
      </c>
      <c r="J113" s="162">
        <v>3.5265840795778105E-4</v>
      </c>
      <c r="K113" s="162">
        <v>1.2613106092605633E-3</v>
      </c>
      <c r="L113" s="81">
        <v>14171020.189999999</v>
      </c>
    </row>
    <row r="114" spans="1:12" ht="94.5" customHeight="1" x14ac:dyDescent="0.25">
      <c r="A114" s="64">
        <v>96</v>
      </c>
      <c r="B114" s="64" t="s">
        <v>161</v>
      </c>
      <c r="C114" s="64" t="s">
        <v>74</v>
      </c>
      <c r="D114" s="64" t="s">
        <v>96</v>
      </c>
      <c r="E114" s="70">
        <v>100</v>
      </c>
      <c r="F114" s="64" t="s">
        <v>135</v>
      </c>
      <c r="G114" s="70">
        <v>146</v>
      </c>
      <c r="H114" s="79" t="s">
        <v>136</v>
      </c>
      <c r="I114" s="80">
        <v>1290624.8899999999</v>
      </c>
      <c r="J114" s="162">
        <v>8.0450199315368798E-4</v>
      </c>
      <c r="K114" s="162">
        <v>2.8149654948825069E-3</v>
      </c>
      <c r="L114" s="81">
        <v>39125185.979999997</v>
      </c>
    </row>
    <row r="115" spans="1:12" ht="94.5" customHeight="1" x14ac:dyDescent="0.25">
      <c r="A115" s="64">
        <v>97</v>
      </c>
      <c r="B115" s="64" t="s">
        <v>162</v>
      </c>
      <c r="C115" s="64" t="s">
        <v>74</v>
      </c>
      <c r="D115" s="64" t="s">
        <v>96</v>
      </c>
      <c r="E115" s="70">
        <v>100</v>
      </c>
      <c r="F115" s="64" t="s">
        <v>135</v>
      </c>
      <c r="G115" s="70">
        <v>89</v>
      </c>
      <c r="H115" s="79" t="s">
        <v>136</v>
      </c>
      <c r="I115" s="80">
        <v>857005.13</v>
      </c>
      <c r="J115" s="162">
        <v>4.9041559856628921E-4</v>
      </c>
      <c r="K115" s="162">
        <v>1.8692029640675046E-3</v>
      </c>
      <c r="L115" s="81">
        <v>22676514.780000001</v>
      </c>
    </row>
    <row r="116" spans="1:12" ht="94.5" customHeight="1" x14ac:dyDescent="0.25">
      <c r="A116" s="64">
        <v>98</v>
      </c>
      <c r="B116" s="64" t="s">
        <v>163</v>
      </c>
      <c r="C116" s="64" t="s">
        <v>74</v>
      </c>
      <c r="D116" s="64" t="s">
        <v>96</v>
      </c>
      <c r="E116" s="70">
        <v>100</v>
      </c>
      <c r="F116" s="64" t="s">
        <v>135</v>
      </c>
      <c r="G116" s="70">
        <v>91</v>
      </c>
      <c r="H116" s="79" t="s">
        <v>136</v>
      </c>
      <c r="I116" s="80">
        <v>686324.7</v>
      </c>
      <c r="J116" s="162">
        <v>5.0143617381496997E-4</v>
      </c>
      <c r="K116" s="162">
        <v>1.4969340540035517E-3</v>
      </c>
      <c r="L116" s="81">
        <v>23139510.77</v>
      </c>
    </row>
    <row r="117" spans="1:12" ht="94.5" customHeight="1" x14ac:dyDescent="0.25">
      <c r="A117" s="64">
        <v>99</v>
      </c>
      <c r="B117" s="64" t="s">
        <v>164</v>
      </c>
      <c r="C117" s="64" t="s">
        <v>74</v>
      </c>
      <c r="D117" s="64" t="s">
        <v>96</v>
      </c>
      <c r="E117" s="70">
        <v>100</v>
      </c>
      <c r="F117" s="64" t="s">
        <v>135</v>
      </c>
      <c r="G117" s="70">
        <v>183</v>
      </c>
      <c r="H117" s="79" t="s">
        <v>136</v>
      </c>
      <c r="I117" s="80">
        <v>1367661.67</v>
      </c>
      <c r="J117" s="162">
        <v>1.0083826352542801E-3</v>
      </c>
      <c r="K117" s="162">
        <v>2.9829894336869528E-3</v>
      </c>
      <c r="L117" s="81">
        <v>36674020.600000001</v>
      </c>
    </row>
    <row r="118" spans="1:12" ht="94.5" customHeight="1" x14ac:dyDescent="0.25">
      <c r="A118" s="64">
        <v>100</v>
      </c>
      <c r="B118" s="64" t="s">
        <v>165</v>
      </c>
      <c r="C118" s="64" t="s">
        <v>74</v>
      </c>
      <c r="D118" s="64" t="s">
        <v>96</v>
      </c>
      <c r="E118" s="70">
        <v>100</v>
      </c>
      <c r="F118" s="64" t="s">
        <v>135</v>
      </c>
      <c r="G118" s="70">
        <v>255</v>
      </c>
      <c r="H118" s="79" t="s">
        <v>136</v>
      </c>
      <c r="I118" s="80">
        <v>2178810.61</v>
      </c>
      <c r="J118" s="162">
        <v>1.4051233442067838E-3</v>
      </c>
      <c r="K118" s="162">
        <v>4.7521760463134308E-3</v>
      </c>
      <c r="L118" s="81">
        <v>47538128.420000002</v>
      </c>
    </row>
    <row r="119" spans="1:12" ht="94.5" customHeight="1" x14ac:dyDescent="0.25">
      <c r="A119" s="64">
        <v>101</v>
      </c>
      <c r="B119" s="64" t="s">
        <v>166</v>
      </c>
      <c r="C119" s="64" t="s">
        <v>74</v>
      </c>
      <c r="D119" s="64" t="s">
        <v>96</v>
      </c>
      <c r="E119" s="70">
        <v>100</v>
      </c>
      <c r="F119" s="64" t="s">
        <v>135</v>
      </c>
      <c r="G119" s="70">
        <v>91</v>
      </c>
      <c r="H119" s="79" t="s">
        <v>136</v>
      </c>
      <c r="I119" s="80">
        <v>2400453.4900000002</v>
      </c>
      <c r="J119" s="162">
        <v>5.0143617381496997E-4</v>
      </c>
      <c r="K119" s="162">
        <v>5.2355985064105586E-3</v>
      </c>
      <c r="L119" s="81">
        <v>25327622.25</v>
      </c>
    </row>
    <row r="120" spans="1:12" ht="94.5" customHeight="1" x14ac:dyDescent="0.25">
      <c r="A120" s="64">
        <v>102</v>
      </c>
      <c r="B120" s="64" t="s">
        <v>167</v>
      </c>
      <c r="C120" s="64" t="s">
        <v>74</v>
      </c>
      <c r="D120" s="64" t="s">
        <v>96</v>
      </c>
      <c r="E120" s="70">
        <v>100</v>
      </c>
      <c r="F120" s="64" t="s">
        <v>135</v>
      </c>
      <c r="G120" s="70">
        <v>17</v>
      </c>
      <c r="H120" s="79" t="s">
        <v>136</v>
      </c>
      <c r="I120" s="80">
        <v>84419.01</v>
      </c>
      <c r="J120" s="162">
        <v>9.3674889613785603E-5</v>
      </c>
      <c r="K120" s="162">
        <v>1.8412522654986244E-4</v>
      </c>
      <c r="L120" s="81">
        <v>5898644.5300000003</v>
      </c>
    </row>
    <row r="121" spans="1:12" ht="94.5" customHeight="1" x14ac:dyDescent="0.25">
      <c r="A121" s="64">
        <v>103</v>
      </c>
      <c r="B121" s="64" t="s">
        <v>168</v>
      </c>
      <c r="C121" s="64" t="s">
        <v>74</v>
      </c>
      <c r="D121" s="64" t="s">
        <v>96</v>
      </c>
      <c r="E121" s="70">
        <v>100</v>
      </c>
      <c r="F121" s="64" t="s">
        <v>135</v>
      </c>
      <c r="G121" s="70">
        <v>28</v>
      </c>
      <c r="H121" s="79" t="s">
        <v>136</v>
      </c>
      <c r="I121" s="80">
        <v>128946.19</v>
      </c>
      <c r="J121" s="162">
        <v>1.5428805348152919E-4</v>
      </c>
      <c r="K121" s="162">
        <v>2.8124289122191329E-4</v>
      </c>
      <c r="L121" s="81">
        <v>6466100</v>
      </c>
    </row>
    <row r="122" spans="1:12" ht="94.5" customHeight="1" x14ac:dyDescent="0.25">
      <c r="A122" s="64">
        <v>104</v>
      </c>
      <c r="B122" s="64" t="s">
        <v>169</v>
      </c>
      <c r="C122" s="64" t="s">
        <v>74</v>
      </c>
      <c r="D122" s="64" t="s">
        <v>96</v>
      </c>
      <c r="E122" s="70">
        <v>100</v>
      </c>
      <c r="F122" s="64" t="s">
        <v>135</v>
      </c>
      <c r="G122" s="70">
        <v>17</v>
      </c>
      <c r="H122" s="79" t="s">
        <v>136</v>
      </c>
      <c r="I122" s="80">
        <v>99122.96</v>
      </c>
      <c r="J122" s="162">
        <v>9.3674889613785603E-5</v>
      </c>
      <c r="K122" s="162">
        <v>2.1619582445106799E-4</v>
      </c>
      <c r="L122" s="81">
        <v>6766600</v>
      </c>
    </row>
    <row r="123" spans="1:12" ht="94.5" customHeight="1" x14ac:dyDescent="0.25">
      <c r="A123" s="64">
        <v>105</v>
      </c>
      <c r="B123" s="64" t="s">
        <v>170</v>
      </c>
      <c r="C123" s="64" t="s">
        <v>74</v>
      </c>
      <c r="D123" s="64" t="s">
        <v>96</v>
      </c>
      <c r="E123" s="70">
        <v>100</v>
      </c>
      <c r="F123" s="64" t="s">
        <v>135</v>
      </c>
      <c r="G123" s="70">
        <v>37</v>
      </c>
      <c r="H123" s="79" t="s">
        <v>136</v>
      </c>
      <c r="I123" s="80">
        <v>152896.32999999999</v>
      </c>
      <c r="J123" s="162">
        <v>2.0388064210059219E-4</v>
      </c>
      <c r="K123" s="162">
        <v>3.3348023626304698E-4</v>
      </c>
      <c r="L123" s="81">
        <v>15649334.48</v>
      </c>
    </row>
    <row r="124" spans="1:12" ht="94.5" customHeight="1" x14ac:dyDescent="0.25">
      <c r="A124" s="64">
        <v>106</v>
      </c>
      <c r="B124" s="64" t="s">
        <v>171</v>
      </c>
      <c r="C124" s="64" t="s">
        <v>74</v>
      </c>
      <c r="D124" s="64" t="s">
        <v>96</v>
      </c>
      <c r="E124" s="70">
        <v>100</v>
      </c>
      <c r="F124" s="64" t="s">
        <v>135</v>
      </c>
      <c r="G124" s="70">
        <v>11</v>
      </c>
      <c r="H124" s="79" t="s">
        <v>136</v>
      </c>
      <c r="I124" s="80">
        <v>74482.05</v>
      </c>
      <c r="J124" s="162">
        <v>6.0613163867743617E-5</v>
      </c>
      <c r="K124" s="162">
        <v>1.624518497687687E-4</v>
      </c>
      <c r="L124" s="81">
        <v>4770744</v>
      </c>
    </row>
    <row r="125" spans="1:12" ht="94.5" customHeight="1" x14ac:dyDescent="0.25">
      <c r="A125" s="64">
        <v>107</v>
      </c>
      <c r="B125" s="64" t="s">
        <v>172</v>
      </c>
      <c r="C125" s="64" t="s">
        <v>74</v>
      </c>
      <c r="D125" s="64" t="s">
        <v>96</v>
      </c>
      <c r="E125" s="70">
        <v>100</v>
      </c>
      <c r="F125" s="64" t="s">
        <v>135</v>
      </c>
      <c r="G125" s="70">
        <v>18</v>
      </c>
      <c r="H125" s="79" t="s">
        <v>136</v>
      </c>
      <c r="I125" s="80">
        <v>99125.39</v>
      </c>
      <c r="J125" s="162">
        <v>9.9185177238125916E-5</v>
      </c>
      <c r="K125" s="162">
        <v>2.1620112449309068E-4</v>
      </c>
      <c r="L125" s="81">
        <v>5466100</v>
      </c>
    </row>
    <row r="126" spans="1:12" ht="94.5" customHeight="1" x14ac:dyDescent="0.25">
      <c r="A126" s="64">
        <v>108</v>
      </c>
      <c r="B126" s="64" t="s">
        <v>173</v>
      </c>
      <c r="C126" s="64" t="s">
        <v>74</v>
      </c>
      <c r="D126" s="64" t="s">
        <v>96</v>
      </c>
      <c r="E126" s="70">
        <v>100</v>
      </c>
      <c r="F126" s="64" t="s">
        <v>135</v>
      </c>
      <c r="G126" s="70">
        <v>23</v>
      </c>
      <c r="H126" s="79" t="s">
        <v>136</v>
      </c>
      <c r="I126" s="80">
        <v>145465.93</v>
      </c>
      <c r="J126" s="162">
        <v>1.2673661535982756E-4</v>
      </c>
      <c r="K126" s="162">
        <v>3.1727388554469462E-4</v>
      </c>
      <c r="L126" s="81">
        <v>7739200</v>
      </c>
    </row>
    <row r="127" spans="1:12" ht="94.5" customHeight="1" x14ac:dyDescent="0.25">
      <c r="A127" s="64">
        <v>109</v>
      </c>
      <c r="B127" s="64" t="s">
        <v>174</v>
      </c>
      <c r="C127" s="64" t="s">
        <v>74</v>
      </c>
      <c r="D127" s="64" t="s">
        <v>96</v>
      </c>
      <c r="E127" s="70">
        <v>100</v>
      </c>
      <c r="F127" s="64" t="s">
        <v>135</v>
      </c>
      <c r="G127" s="70">
        <v>17</v>
      </c>
      <c r="H127" s="79" t="s">
        <v>136</v>
      </c>
      <c r="I127" s="80">
        <v>77896.460000000006</v>
      </c>
      <c r="J127" s="162">
        <v>9.3674889613785603E-5</v>
      </c>
      <c r="K127" s="162">
        <v>1.6989897589337163E-4</v>
      </c>
      <c r="L127" s="81">
        <v>5054600</v>
      </c>
    </row>
    <row r="128" spans="1:12" ht="94.5" customHeight="1" x14ac:dyDescent="0.25">
      <c r="A128" s="64">
        <v>110</v>
      </c>
      <c r="B128" s="64" t="s">
        <v>175</v>
      </c>
      <c r="C128" s="64" t="s">
        <v>74</v>
      </c>
      <c r="D128" s="64" t="s">
        <v>96</v>
      </c>
      <c r="E128" s="70">
        <v>100</v>
      </c>
      <c r="F128" s="64" t="s">
        <v>135</v>
      </c>
      <c r="G128" s="70">
        <v>15</v>
      </c>
      <c r="H128" s="79" t="s">
        <v>136</v>
      </c>
      <c r="I128" s="80">
        <v>64222.080000000002</v>
      </c>
      <c r="J128" s="162">
        <v>8.2654314365104937E-5</v>
      </c>
      <c r="K128" s="162">
        <v>1.4007395999435899E-4</v>
      </c>
      <c r="L128" s="81">
        <v>5183400</v>
      </c>
    </row>
    <row r="129" spans="1:12" ht="94.5" customHeight="1" x14ac:dyDescent="0.25">
      <c r="A129" s="64">
        <v>111</v>
      </c>
      <c r="B129" s="64" t="s">
        <v>176</v>
      </c>
      <c r="C129" s="64" t="s">
        <v>74</v>
      </c>
      <c r="D129" s="64" t="s">
        <v>96</v>
      </c>
      <c r="E129" s="70">
        <v>100</v>
      </c>
      <c r="F129" s="64" t="s">
        <v>135</v>
      </c>
      <c r="G129" s="70">
        <v>2847</v>
      </c>
      <c r="H129" s="79" t="s">
        <v>136</v>
      </c>
      <c r="I129" s="80">
        <v>101380.42</v>
      </c>
      <c r="J129" s="162">
        <v>1.5687788866496917E-2</v>
      </c>
      <c r="K129" s="162">
        <v>2.2111954167929957E-4</v>
      </c>
      <c r="L129" s="81">
        <v>45207377.530000001</v>
      </c>
    </row>
    <row r="130" spans="1:12" ht="94.5" customHeight="1" x14ac:dyDescent="0.25">
      <c r="A130" s="64">
        <v>112</v>
      </c>
      <c r="B130" s="64" t="s">
        <v>177</v>
      </c>
      <c r="C130" s="64" t="s">
        <v>74</v>
      </c>
      <c r="D130" s="64" t="s">
        <v>96</v>
      </c>
      <c r="E130" s="70">
        <v>100</v>
      </c>
      <c r="F130" s="64" t="s">
        <v>135</v>
      </c>
      <c r="G130" s="70">
        <v>690</v>
      </c>
      <c r="H130" s="79" t="s">
        <v>136</v>
      </c>
      <c r="I130" s="80">
        <v>15455320</v>
      </c>
      <c r="J130" s="162">
        <v>3.8020984607948271E-3</v>
      </c>
      <c r="K130" s="162">
        <v>3.3709401429851168E-2</v>
      </c>
      <c r="L130" s="81">
        <v>72948483.659999996</v>
      </c>
    </row>
    <row r="131" spans="1:12" ht="94.5" customHeight="1" x14ac:dyDescent="0.25">
      <c r="A131" s="64">
        <v>113</v>
      </c>
      <c r="B131" s="64" t="s">
        <v>178</v>
      </c>
      <c r="C131" s="64" t="s">
        <v>74</v>
      </c>
      <c r="D131" s="64" t="s">
        <v>96</v>
      </c>
      <c r="E131" s="70">
        <v>100</v>
      </c>
      <c r="F131" s="64" t="s">
        <v>135</v>
      </c>
      <c r="G131" s="70">
        <v>405</v>
      </c>
      <c r="H131" s="79" t="s">
        <v>136</v>
      </c>
      <c r="I131" s="80">
        <v>0</v>
      </c>
      <c r="J131" s="162">
        <v>2.2316664878578333E-3</v>
      </c>
      <c r="K131" s="162">
        <v>0</v>
      </c>
      <c r="L131" s="80">
        <v>20367000</v>
      </c>
    </row>
    <row r="132" spans="1:12" ht="94.5" customHeight="1" x14ac:dyDescent="0.25">
      <c r="A132" s="64">
        <v>114</v>
      </c>
      <c r="B132" s="64" t="s">
        <v>179</v>
      </c>
      <c r="C132" s="64" t="s">
        <v>74</v>
      </c>
      <c r="D132" s="64" t="s">
        <v>96</v>
      </c>
      <c r="E132" s="70">
        <v>100</v>
      </c>
      <c r="F132" s="64" t="s">
        <v>135</v>
      </c>
      <c r="G132" s="70">
        <v>520</v>
      </c>
      <c r="H132" s="79" t="s">
        <v>136</v>
      </c>
      <c r="I132" s="80">
        <v>220470</v>
      </c>
      <c r="J132" s="162">
        <v>2.865349564656971E-3</v>
      </c>
      <c r="K132" s="162">
        <v>4.8086430648082911E-4</v>
      </c>
      <c r="L132" s="80">
        <v>14789600</v>
      </c>
    </row>
    <row r="133" spans="1:12" ht="47.25" customHeight="1" x14ac:dyDescent="0.25">
      <c r="A133" s="64">
        <v>115</v>
      </c>
      <c r="B133" s="64" t="s">
        <v>180</v>
      </c>
      <c r="C133" s="64" t="s">
        <v>74</v>
      </c>
      <c r="D133" s="64" t="s">
        <v>96</v>
      </c>
      <c r="E133" s="70">
        <v>100</v>
      </c>
      <c r="F133" s="64" t="s">
        <v>181</v>
      </c>
      <c r="G133" s="70">
        <v>6051</v>
      </c>
      <c r="H133" s="64" t="s">
        <v>33</v>
      </c>
      <c r="I133" s="80">
        <v>342395</v>
      </c>
      <c r="J133" s="162">
        <v>2.5707476028022889</v>
      </c>
      <c r="K133" s="162">
        <v>6.8023053296432778E-3</v>
      </c>
      <c r="L133" s="80">
        <v>13226400</v>
      </c>
    </row>
    <row r="134" spans="1:12" ht="47.25" customHeight="1" x14ac:dyDescent="0.25">
      <c r="A134" s="64">
        <v>116</v>
      </c>
      <c r="B134" s="64" t="s">
        <v>182</v>
      </c>
      <c r="C134" s="64" t="s">
        <v>74</v>
      </c>
      <c r="D134" s="64" t="s">
        <v>96</v>
      </c>
      <c r="E134" s="70">
        <v>100</v>
      </c>
      <c r="F134" s="64" t="s">
        <v>183</v>
      </c>
      <c r="G134" s="70">
        <v>6641</v>
      </c>
      <c r="H134" s="79" t="s">
        <v>15</v>
      </c>
      <c r="I134" s="80">
        <v>3461595</v>
      </c>
      <c r="J134" s="162">
        <v>1.6613647342025317E-2</v>
      </c>
      <c r="K134" s="162">
        <v>7.7239092465262782E-2</v>
      </c>
      <c r="L134" s="80">
        <v>74986475</v>
      </c>
    </row>
    <row r="135" spans="1:12" ht="47.25" customHeight="1" x14ac:dyDescent="0.25">
      <c r="A135" s="64">
        <v>117</v>
      </c>
      <c r="B135" s="64" t="s">
        <v>184</v>
      </c>
      <c r="C135" s="64" t="s">
        <v>74</v>
      </c>
      <c r="D135" s="64" t="s">
        <v>96</v>
      </c>
      <c r="E135" s="70">
        <v>100</v>
      </c>
      <c r="F135" s="64" t="s">
        <v>185</v>
      </c>
      <c r="G135" s="70">
        <v>196866</v>
      </c>
      <c r="H135" s="79" t="s">
        <v>186</v>
      </c>
      <c r="I135" s="80">
        <v>13416048</v>
      </c>
      <c r="J135" s="162">
        <v>0.13563213167404842</v>
      </c>
      <c r="K135" s="162">
        <v>0.26389144518425467</v>
      </c>
      <c r="L135" s="80">
        <v>25960468</v>
      </c>
    </row>
    <row r="136" spans="1:12" ht="47.25" customHeight="1" x14ac:dyDescent="0.25">
      <c r="A136" s="64">
        <v>118</v>
      </c>
      <c r="B136" s="64" t="s">
        <v>187</v>
      </c>
      <c r="C136" s="64" t="s">
        <v>74</v>
      </c>
      <c r="D136" s="64" t="s">
        <v>96</v>
      </c>
      <c r="E136" s="70">
        <v>100</v>
      </c>
      <c r="F136" s="64" t="s">
        <v>83</v>
      </c>
      <c r="G136" s="70">
        <v>321</v>
      </c>
      <c r="H136" s="64" t="s">
        <v>188</v>
      </c>
      <c r="I136" s="80">
        <v>4445876</v>
      </c>
      <c r="J136" s="162">
        <v>1.71589824627181E-3</v>
      </c>
      <c r="K136" s="162">
        <v>1.0343568769780589E-2</v>
      </c>
      <c r="L136" s="80">
        <v>9755700</v>
      </c>
    </row>
    <row r="137" spans="1:12" ht="47.25" customHeight="1" x14ac:dyDescent="0.25">
      <c r="A137" s="64">
        <v>119</v>
      </c>
      <c r="B137" s="64" t="s">
        <v>189</v>
      </c>
      <c r="C137" s="64" t="s">
        <v>74</v>
      </c>
      <c r="D137" s="64" t="s">
        <v>96</v>
      </c>
      <c r="E137" s="70">
        <v>100</v>
      </c>
      <c r="F137" s="64" t="s">
        <v>190</v>
      </c>
      <c r="G137" s="70">
        <v>51</v>
      </c>
      <c r="H137" s="79" t="s">
        <v>191</v>
      </c>
      <c r="I137" s="80">
        <v>0</v>
      </c>
      <c r="J137" s="162">
        <v>1.2140387582074178E-5</v>
      </c>
      <c r="K137" s="162">
        <v>6.6580599234803183E-3</v>
      </c>
      <c r="L137" s="80">
        <v>1932900</v>
      </c>
    </row>
    <row r="138" spans="1:12" ht="31.5" customHeight="1" x14ac:dyDescent="0.25">
      <c r="A138" s="64">
        <v>120</v>
      </c>
      <c r="B138" s="64" t="s">
        <v>192</v>
      </c>
      <c r="C138" s="64" t="s">
        <v>74</v>
      </c>
      <c r="D138" s="64" t="s">
        <v>96</v>
      </c>
      <c r="E138" s="70">
        <v>100</v>
      </c>
      <c r="F138" s="64" t="s">
        <v>193</v>
      </c>
      <c r="G138" s="70">
        <v>6750</v>
      </c>
      <c r="H138" s="79" t="s">
        <v>194</v>
      </c>
      <c r="I138" s="80">
        <v>4847000</v>
      </c>
      <c r="J138" s="162"/>
      <c r="K138" s="162"/>
      <c r="L138" s="80">
        <v>0</v>
      </c>
    </row>
    <row r="139" spans="1:12" ht="31.5" customHeight="1" x14ac:dyDescent="0.25">
      <c r="A139" s="64">
        <v>121</v>
      </c>
      <c r="B139" s="67" t="s">
        <v>195</v>
      </c>
      <c r="C139" s="64" t="s">
        <v>78</v>
      </c>
      <c r="D139" s="64" t="s">
        <v>96</v>
      </c>
      <c r="E139" s="70">
        <v>100</v>
      </c>
      <c r="F139" s="64" t="s">
        <v>81</v>
      </c>
      <c r="G139" s="70" t="s">
        <v>201</v>
      </c>
      <c r="H139" s="79" t="s">
        <v>201</v>
      </c>
      <c r="I139" s="72">
        <v>7756872.79</v>
      </c>
      <c r="J139" s="183" t="s">
        <v>201</v>
      </c>
      <c r="K139" s="162">
        <v>3.0529177199756474</v>
      </c>
      <c r="L139" s="72">
        <v>3340590.79</v>
      </c>
    </row>
    <row r="140" spans="1:12" ht="15.75" customHeight="1" x14ac:dyDescent="0.25">
      <c r="A140" s="189">
        <v>122</v>
      </c>
      <c r="B140" s="189" t="s">
        <v>196</v>
      </c>
      <c r="C140" s="189" t="s">
        <v>78</v>
      </c>
      <c r="D140" s="189" t="s">
        <v>96</v>
      </c>
      <c r="E140" s="214">
        <v>100</v>
      </c>
      <c r="F140" s="189" t="s">
        <v>83</v>
      </c>
      <c r="G140" s="87">
        <v>11641</v>
      </c>
      <c r="H140" s="79" t="s">
        <v>84</v>
      </c>
      <c r="I140" s="81">
        <v>39080841</v>
      </c>
      <c r="J140" s="162">
        <v>6.2226702445016026E-2</v>
      </c>
      <c r="K140" s="162">
        <v>9.092367094007138E-2</v>
      </c>
      <c r="L140" s="81">
        <v>39080841</v>
      </c>
    </row>
    <row r="141" spans="1:12" ht="15.75" customHeight="1" x14ac:dyDescent="0.25">
      <c r="A141" s="188"/>
      <c r="B141" s="207"/>
      <c r="C141" s="207" t="s">
        <v>78</v>
      </c>
      <c r="D141" s="207" t="s">
        <v>96</v>
      </c>
      <c r="E141" s="215">
        <v>1</v>
      </c>
      <c r="F141" s="207" t="s">
        <v>83</v>
      </c>
      <c r="G141" s="87">
        <v>331365</v>
      </c>
      <c r="H141" s="79" t="s">
        <v>85</v>
      </c>
      <c r="I141" s="81">
        <v>116325502</v>
      </c>
      <c r="J141" s="162">
        <v>1.7713041195509607</v>
      </c>
      <c r="K141" s="162">
        <v>0.27063751432029354</v>
      </c>
      <c r="L141" s="81">
        <v>105734890</v>
      </c>
    </row>
    <row r="142" spans="1:12" ht="31.5" customHeight="1" x14ac:dyDescent="0.25">
      <c r="A142" s="188"/>
      <c r="B142" s="207"/>
      <c r="C142" s="207" t="s">
        <v>78</v>
      </c>
      <c r="D142" s="207" t="s">
        <v>96</v>
      </c>
      <c r="E142" s="215">
        <v>1</v>
      </c>
      <c r="F142" s="207" t="s">
        <v>83</v>
      </c>
      <c r="G142" s="87">
        <v>13985</v>
      </c>
      <c r="H142" s="79" t="s">
        <v>94</v>
      </c>
      <c r="I142" s="81">
        <v>6660364</v>
      </c>
      <c r="J142" s="162">
        <v>7.4756501476982137E-2</v>
      </c>
      <c r="K142" s="162">
        <v>1.549569377683294E-2</v>
      </c>
      <c r="L142" s="81">
        <v>6660364</v>
      </c>
    </row>
    <row r="143" spans="1:12" ht="15.75" customHeight="1" x14ac:dyDescent="0.25">
      <c r="A143" s="188"/>
      <c r="B143" s="207"/>
      <c r="C143" s="207" t="s">
        <v>78</v>
      </c>
      <c r="D143" s="207" t="s">
        <v>96</v>
      </c>
      <c r="E143" s="215">
        <v>1</v>
      </c>
      <c r="F143" s="207" t="s">
        <v>83</v>
      </c>
      <c r="G143" s="87">
        <v>37019</v>
      </c>
      <c r="H143" s="79" t="s">
        <v>87</v>
      </c>
      <c r="I143" s="81">
        <v>57627836</v>
      </c>
      <c r="J143" s="162">
        <v>0.19788422797114061</v>
      </c>
      <c r="K143" s="162">
        <v>0.13407424874639723</v>
      </c>
      <c r="L143" s="81">
        <v>57627836</v>
      </c>
    </row>
    <row r="144" spans="1:12" ht="31.5" customHeight="1" x14ac:dyDescent="0.25">
      <c r="A144" s="188"/>
      <c r="B144" s="207"/>
      <c r="C144" s="207" t="s">
        <v>78</v>
      </c>
      <c r="D144" s="207" t="s">
        <v>96</v>
      </c>
      <c r="E144" s="215">
        <v>1</v>
      </c>
      <c r="F144" s="207" t="s">
        <v>83</v>
      </c>
      <c r="G144" s="87">
        <v>6332</v>
      </c>
      <c r="H144" s="79" t="s">
        <v>88</v>
      </c>
      <c r="I144" s="81">
        <v>252697576</v>
      </c>
      <c r="J144" s="162">
        <v>3.3847562913997202E-2</v>
      </c>
      <c r="K144" s="162">
        <v>0.58791445270017806</v>
      </c>
      <c r="L144" s="81">
        <v>252697576</v>
      </c>
    </row>
    <row r="145" spans="1:12" ht="15.75" customHeight="1" x14ac:dyDescent="0.25">
      <c r="A145" s="188"/>
      <c r="B145" s="207"/>
      <c r="C145" s="207" t="s">
        <v>78</v>
      </c>
      <c r="D145" s="207" t="s">
        <v>96</v>
      </c>
      <c r="E145" s="215">
        <v>1</v>
      </c>
      <c r="F145" s="207" t="s">
        <v>83</v>
      </c>
      <c r="G145" s="87">
        <v>1055</v>
      </c>
      <c r="H145" s="79" t="s">
        <v>89</v>
      </c>
      <c r="I145" s="81">
        <v>31255775</v>
      </c>
      <c r="J145" s="162">
        <v>5.6394786598652951E-3</v>
      </c>
      <c r="K145" s="162">
        <v>7.2718235543521428E-2</v>
      </c>
      <c r="L145" s="81">
        <v>31255775</v>
      </c>
    </row>
    <row r="146" spans="1:12" ht="47.25" customHeight="1" x14ac:dyDescent="0.25">
      <c r="A146" s="64">
        <v>123</v>
      </c>
      <c r="B146" s="23" t="s">
        <v>197</v>
      </c>
      <c r="C146" s="67" t="s">
        <v>78</v>
      </c>
      <c r="D146" s="67" t="s">
        <v>96</v>
      </c>
      <c r="E146" s="73">
        <v>100</v>
      </c>
      <c r="F146" s="67" t="s">
        <v>90</v>
      </c>
      <c r="G146" s="29">
        <v>9.6999999999999993</v>
      </c>
      <c r="H146" s="67" t="s">
        <v>93</v>
      </c>
      <c r="I146" s="72">
        <v>15466.4</v>
      </c>
      <c r="J146" s="164">
        <v>4.2250699096619083E-2</v>
      </c>
      <c r="K146" s="164">
        <v>3.9739240448540561E-2</v>
      </c>
      <c r="L146" s="72">
        <v>0</v>
      </c>
    </row>
    <row r="147" spans="1:12" ht="31.5" customHeight="1" x14ac:dyDescent="0.25">
      <c r="A147" s="64">
        <v>124</v>
      </c>
      <c r="B147" s="24" t="s">
        <v>198</v>
      </c>
      <c r="C147" s="64" t="s">
        <v>78</v>
      </c>
      <c r="D147" s="64" t="s">
        <v>96</v>
      </c>
      <c r="E147" s="70">
        <v>100</v>
      </c>
      <c r="F147" s="64" t="s">
        <v>202</v>
      </c>
      <c r="G147" s="70" t="s">
        <v>203</v>
      </c>
      <c r="H147" s="69" t="s">
        <v>201</v>
      </c>
      <c r="I147" s="80">
        <f t="shared" ref="I147" si="0">L147+N147</f>
        <v>22749300</v>
      </c>
      <c r="J147" s="162">
        <v>0</v>
      </c>
      <c r="K147" s="162">
        <v>4.0342762331137871</v>
      </c>
      <c r="L147" s="12">
        <v>22749300</v>
      </c>
    </row>
    <row r="148" spans="1:12" ht="47.25" customHeight="1" x14ac:dyDescent="0.25">
      <c r="A148" s="64">
        <v>125</v>
      </c>
      <c r="B148" s="64" t="s">
        <v>179</v>
      </c>
      <c r="C148" s="64" t="s">
        <v>74</v>
      </c>
      <c r="D148" s="64" t="s">
        <v>96</v>
      </c>
      <c r="E148" s="70">
        <v>100</v>
      </c>
      <c r="F148" s="64" t="s">
        <v>200</v>
      </c>
      <c r="G148" s="70" t="s">
        <v>203</v>
      </c>
      <c r="H148" s="69" t="s">
        <v>201</v>
      </c>
      <c r="I148" s="80">
        <v>11223689.82</v>
      </c>
      <c r="J148" s="162">
        <v>0</v>
      </c>
      <c r="K148" s="162">
        <v>0.22297920553994363</v>
      </c>
      <c r="L148" s="80">
        <v>11080766.82</v>
      </c>
    </row>
    <row r="149" spans="1:12" ht="47.25" customHeight="1" x14ac:dyDescent="0.25">
      <c r="A149" s="190">
        <v>126</v>
      </c>
      <c r="B149" s="190" t="s">
        <v>204</v>
      </c>
      <c r="C149" s="188" t="s">
        <v>74</v>
      </c>
      <c r="D149" s="188" t="s">
        <v>205</v>
      </c>
      <c r="E149" s="199">
        <v>100</v>
      </c>
      <c r="F149" s="64" t="s">
        <v>206</v>
      </c>
      <c r="G149" s="70">
        <v>73287</v>
      </c>
      <c r="H149" s="4" t="s">
        <v>207</v>
      </c>
      <c r="I149" s="101">
        <v>137099494.74000001</v>
      </c>
      <c r="J149" s="162">
        <v>1.2868810836998628E-4</v>
      </c>
      <c r="K149" s="162">
        <v>3.2773760986589995E-4</v>
      </c>
      <c r="L149" s="210">
        <v>92670823.739999995</v>
      </c>
    </row>
    <row r="150" spans="1:12" ht="36" customHeight="1" x14ac:dyDescent="0.25">
      <c r="A150" s="190"/>
      <c r="B150" s="190"/>
      <c r="C150" s="188"/>
      <c r="D150" s="188"/>
      <c r="E150" s="199"/>
      <c r="F150" s="64" t="s">
        <v>208</v>
      </c>
      <c r="G150" s="70">
        <v>2132</v>
      </c>
      <c r="H150" s="4" t="s">
        <v>207</v>
      </c>
      <c r="I150" s="101">
        <v>6452830</v>
      </c>
      <c r="J150" s="162">
        <v>1.468855489160501E-3</v>
      </c>
      <c r="K150" s="162">
        <v>0.12692609882048084</v>
      </c>
      <c r="L150" s="211"/>
    </row>
    <row r="151" spans="1:12" ht="54" customHeight="1" x14ac:dyDescent="0.25">
      <c r="A151" s="190"/>
      <c r="B151" s="190"/>
      <c r="C151" s="188"/>
      <c r="D151" s="188"/>
      <c r="E151" s="199"/>
      <c r="F151" s="64" t="s">
        <v>209</v>
      </c>
      <c r="G151" s="70">
        <v>20252</v>
      </c>
      <c r="H151" s="4" t="s">
        <v>210</v>
      </c>
      <c r="I151" s="101">
        <v>1795573.6</v>
      </c>
      <c r="J151" s="162">
        <v>1.3354426340281597E-5</v>
      </c>
      <c r="K151" s="162">
        <v>4.7960066120251094E-5</v>
      </c>
      <c r="L151" s="211"/>
    </row>
    <row r="152" spans="1:12" ht="101.25" customHeight="1" x14ac:dyDescent="0.25">
      <c r="A152" s="190"/>
      <c r="B152" s="190"/>
      <c r="C152" s="188"/>
      <c r="D152" s="188"/>
      <c r="E152" s="199"/>
      <c r="F152" s="64" t="s">
        <v>211</v>
      </c>
      <c r="G152" s="70">
        <v>1351</v>
      </c>
      <c r="H152" s="4" t="s">
        <v>212</v>
      </c>
      <c r="I152" s="101">
        <v>449980.1</v>
      </c>
      <c r="J152" s="162">
        <v>6.3737034805889433E-6</v>
      </c>
      <c r="K152" s="162">
        <v>2.3221397934122933E-5</v>
      </c>
      <c r="L152" s="211"/>
    </row>
    <row r="153" spans="1:12" ht="15.75" customHeight="1" x14ac:dyDescent="0.25">
      <c r="A153" s="190">
        <v>127</v>
      </c>
      <c r="B153" s="190" t="s">
        <v>213</v>
      </c>
      <c r="C153" s="190" t="s">
        <v>74</v>
      </c>
      <c r="D153" s="188" t="s">
        <v>205</v>
      </c>
      <c r="E153" s="212">
        <v>100</v>
      </c>
      <c r="F153" s="64" t="s">
        <v>214</v>
      </c>
      <c r="G153" s="70">
        <v>105089.2</v>
      </c>
      <c r="H153" s="4" t="s">
        <v>215</v>
      </c>
      <c r="I153" s="80">
        <v>49579202.240000002</v>
      </c>
      <c r="J153" s="172">
        <v>4.2334158478930364E-2</v>
      </c>
      <c r="K153" s="172">
        <v>0.50869632641138951</v>
      </c>
      <c r="L153" s="213">
        <v>0</v>
      </c>
    </row>
    <row r="154" spans="1:12" ht="31.5" customHeight="1" x14ac:dyDescent="0.25">
      <c r="A154" s="190"/>
      <c r="B154" s="190"/>
      <c r="C154" s="190" t="s">
        <v>216</v>
      </c>
      <c r="D154" s="188"/>
      <c r="E154" s="212"/>
      <c r="F154" s="64" t="s">
        <v>217</v>
      </c>
      <c r="G154" s="70">
        <v>24901.75</v>
      </c>
      <c r="H154" s="4" t="s">
        <v>218</v>
      </c>
      <c r="I154" s="80">
        <v>796856</v>
      </c>
      <c r="J154" s="172">
        <v>9.712310065659342E-6</v>
      </c>
      <c r="K154" s="172">
        <v>3.6220576449872064E-5</v>
      </c>
      <c r="L154" s="213"/>
    </row>
    <row r="155" spans="1:12" ht="31.5" customHeight="1" x14ac:dyDescent="0.25">
      <c r="A155" s="190"/>
      <c r="B155" s="190"/>
      <c r="C155" s="190" t="s">
        <v>216</v>
      </c>
      <c r="D155" s="188"/>
      <c r="E155" s="212"/>
      <c r="F155" s="64" t="s">
        <v>219</v>
      </c>
      <c r="G155" s="70">
        <v>1408</v>
      </c>
      <c r="H155" s="102" t="s">
        <v>33</v>
      </c>
      <c r="I155" s="80">
        <v>454057</v>
      </c>
      <c r="J155" s="172">
        <v>2.2763226716389083E-5</v>
      </c>
      <c r="K155" s="172">
        <v>1.5928226409963518E-4</v>
      </c>
      <c r="L155" s="213"/>
    </row>
    <row r="156" spans="1:12" ht="31.5" customHeight="1" x14ac:dyDescent="0.25">
      <c r="A156" s="190"/>
      <c r="B156" s="190"/>
      <c r="C156" s="190" t="s">
        <v>216</v>
      </c>
      <c r="D156" s="188"/>
      <c r="E156" s="212"/>
      <c r="F156" s="64" t="s">
        <v>220</v>
      </c>
      <c r="G156" s="70">
        <v>1</v>
      </c>
      <c r="H156" s="102" t="s">
        <v>221</v>
      </c>
      <c r="I156" s="80">
        <v>89637.68</v>
      </c>
      <c r="J156" s="172">
        <v>5.1596647223815253E-6</v>
      </c>
      <c r="K156" s="172">
        <v>2.9139981940514333E-5</v>
      </c>
      <c r="L156" s="213"/>
    </row>
    <row r="157" spans="1:12" ht="78.75" x14ac:dyDescent="0.25">
      <c r="A157" s="64">
        <v>128</v>
      </c>
      <c r="B157" s="67" t="s">
        <v>222</v>
      </c>
      <c r="C157" s="64" t="s">
        <v>74</v>
      </c>
      <c r="D157" s="91" t="s">
        <v>205</v>
      </c>
      <c r="E157" s="30">
        <v>100</v>
      </c>
      <c r="F157" s="82" t="s">
        <v>223</v>
      </c>
      <c r="G157" s="70">
        <v>9037</v>
      </c>
      <c r="H157" s="4" t="s">
        <v>224</v>
      </c>
      <c r="I157" s="2">
        <v>2953000</v>
      </c>
      <c r="J157" s="167">
        <v>0.38039586931421404</v>
      </c>
      <c r="K157" s="167">
        <v>0.52378877816390224</v>
      </c>
      <c r="L157" s="2">
        <v>0</v>
      </c>
    </row>
    <row r="158" spans="1:12" ht="15.75" customHeight="1" x14ac:dyDescent="0.25">
      <c r="A158" s="191">
        <v>129</v>
      </c>
      <c r="B158" s="191" t="s">
        <v>225</v>
      </c>
      <c r="C158" s="188" t="s">
        <v>74</v>
      </c>
      <c r="D158" s="188" t="s">
        <v>226</v>
      </c>
      <c r="E158" s="199">
        <v>100</v>
      </c>
      <c r="F158" s="82" t="s">
        <v>227</v>
      </c>
      <c r="G158" s="30">
        <f>([1]Лист_1!$H$27+[1]Лист_1!$H$29)/1000</f>
        <v>350.64408113871002</v>
      </c>
      <c r="H158" s="103" t="s">
        <v>228</v>
      </c>
      <c r="I158" s="2">
        <f>[1]Лист_1!$J$27+[1]Лист_1!$J$29</f>
        <v>688984401.08237004</v>
      </c>
      <c r="J158" s="167">
        <v>1.4125354556533944E-4</v>
      </c>
      <c r="K158" s="167">
        <v>7.069170497918706</v>
      </c>
      <c r="L158" s="209">
        <v>447052000</v>
      </c>
    </row>
    <row r="159" spans="1:12" ht="15.75" customHeight="1" x14ac:dyDescent="0.25">
      <c r="A159" s="191"/>
      <c r="B159" s="191"/>
      <c r="C159" s="207"/>
      <c r="D159" s="207" t="s">
        <v>226</v>
      </c>
      <c r="E159" s="215">
        <v>100</v>
      </c>
      <c r="F159" s="82" t="s">
        <v>229</v>
      </c>
      <c r="G159" s="30">
        <f>([1]Лист_1!$H$23+[1]Лист_1!$H$24+[1]Лист_1!$H$25)/1000</f>
        <v>6343.8652669999992</v>
      </c>
      <c r="H159" s="103" t="s">
        <v>230</v>
      </c>
      <c r="I159" s="2">
        <f>[1]Лист_1!$J$23+[1]Лист_1!$J$24+[1]Лист_1!$J$25</f>
        <v>122960326.90929665</v>
      </c>
      <c r="J159" s="167">
        <v>2.5555642024314572E-3</v>
      </c>
      <c r="K159" s="167">
        <v>1.261606959513327</v>
      </c>
      <c r="L159" s="209"/>
    </row>
    <row r="160" spans="1:12" ht="15.75" customHeight="1" x14ac:dyDescent="0.25">
      <c r="A160" s="191"/>
      <c r="B160" s="191"/>
      <c r="C160" s="207"/>
      <c r="D160" s="207" t="s">
        <v>226</v>
      </c>
      <c r="E160" s="215">
        <v>100</v>
      </c>
      <c r="F160" s="82" t="s">
        <v>231</v>
      </c>
      <c r="G160" s="30">
        <f>[1]Лист_1!$H$26/1000</f>
        <v>4912.8953099999999</v>
      </c>
      <c r="H160" s="103" t="s">
        <v>230</v>
      </c>
      <c r="I160" s="2">
        <f>[1]Лист_1!$J$26</f>
        <v>165171444.98333332</v>
      </c>
      <c r="J160" s="167">
        <v>1.9791119224804618E-3</v>
      </c>
      <c r="K160" s="167">
        <v>1.6947047046935824</v>
      </c>
      <c r="L160" s="209"/>
    </row>
    <row r="161" spans="1:12" ht="31.5" customHeight="1" x14ac:dyDescent="0.25">
      <c r="A161" s="64">
        <v>130</v>
      </c>
      <c r="B161" s="5" t="s">
        <v>232</v>
      </c>
      <c r="C161" s="64" t="s">
        <v>74</v>
      </c>
      <c r="D161" s="5" t="s">
        <v>205</v>
      </c>
      <c r="E161" s="7">
        <v>100</v>
      </c>
      <c r="F161" s="64" t="s">
        <v>32</v>
      </c>
      <c r="G161" s="70">
        <v>0</v>
      </c>
      <c r="H161" s="102" t="s">
        <v>33</v>
      </c>
      <c r="I161" s="21">
        <v>0</v>
      </c>
      <c r="J161" s="165">
        <v>0</v>
      </c>
      <c r="K161" s="165">
        <v>0</v>
      </c>
      <c r="L161" s="21" t="s">
        <v>233</v>
      </c>
    </row>
    <row r="162" spans="1:12" ht="31.5" customHeight="1" x14ac:dyDescent="0.25">
      <c r="A162" s="64">
        <v>131</v>
      </c>
      <c r="B162" s="5" t="s">
        <v>234</v>
      </c>
      <c r="C162" s="64" t="s">
        <v>74</v>
      </c>
      <c r="D162" s="5" t="s">
        <v>205</v>
      </c>
      <c r="E162" s="7">
        <v>100</v>
      </c>
      <c r="F162" s="64" t="s">
        <v>32</v>
      </c>
      <c r="G162" s="7">
        <v>9772</v>
      </c>
      <c r="H162" s="102" t="s">
        <v>33</v>
      </c>
      <c r="I162" s="21">
        <v>389067</v>
      </c>
      <c r="J162" s="165">
        <v>5.9808214188137927E-2</v>
      </c>
      <c r="K162" s="165">
        <v>2.1348523488279422E-2</v>
      </c>
      <c r="L162" s="21" t="s">
        <v>235</v>
      </c>
    </row>
    <row r="163" spans="1:12" ht="31.5" customHeight="1" x14ac:dyDescent="0.25">
      <c r="A163" s="64">
        <v>132</v>
      </c>
      <c r="B163" s="5" t="s">
        <v>236</v>
      </c>
      <c r="C163" s="64" t="s">
        <v>74</v>
      </c>
      <c r="D163" s="5" t="s">
        <v>205</v>
      </c>
      <c r="E163" s="7">
        <v>100</v>
      </c>
      <c r="F163" s="64" t="s">
        <v>32</v>
      </c>
      <c r="G163" s="7">
        <v>855</v>
      </c>
      <c r="H163" s="102" t="s">
        <v>33</v>
      </c>
      <c r="I163" s="21">
        <v>1354987.05</v>
      </c>
      <c r="J163" s="165">
        <v>5.2329127231741639E-3</v>
      </c>
      <c r="K163" s="165">
        <v>7.4349592392157257E-2</v>
      </c>
      <c r="L163" s="21">
        <v>24110933.98</v>
      </c>
    </row>
    <row r="164" spans="1:12" ht="31.5" customHeight="1" x14ac:dyDescent="0.25">
      <c r="A164" s="64">
        <v>133</v>
      </c>
      <c r="B164" s="5" t="s">
        <v>237</v>
      </c>
      <c r="C164" s="64" t="s">
        <v>74</v>
      </c>
      <c r="D164" s="5" t="s">
        <v>205</v>
      </c>
      <c r="E164" s="7">
        <v>100</v>
      </c>
      <c r="F164" s="64" t="s">
        <v>32</v>
      </c>
      <c r="G164" s="7">
        <v>455</v>
      </c>
      <c r="H164" s="102" t="s">
        <v>136</v>
      </c>
      <c r="I164" s="21" t="s">
        <v>238</v>
      </c>
      <c r="J164" s="165">
        <v>2.7847664199347889E-3</v>
      </c>
      <c r="K164" s="165">
        <v>2.1719479372593727E-2</v>
      </c>
      <c r="L164" s="21" t="s">
        <v>239</v>
      </c>
    </row>
    <row r="165" spans="1:12" ht="31.5" customHeight="1" x14ac:dyDescent="0.25">
      <c r="A165" s="64">
        <v>134</v>
      </c>
      <c r="B165" s="5" t="s">
        <v>240</v>
      </c>
      <c r="C165" s="64" t="s">
        <v>74</v>
      </c>
      <c r="D165" s="5" t="s">
        <v>205</v>
      </c>
      <c r="E165" s="7">
        <v>100</v>
      </c>
      <c r="F165" s="64" t="s">
        <v>32</v>
      </c>
      <c r="G165" s="7">
        <v>142216</v>
      </c>
      <c r="H165" s="102" t="s">
        <v>33</v>
      </c>
      <c r="I165" s="21">
        <v>4726248</v>
      </c>
      <c r="J165" s="165">
        <v>0.87041393665372746</v>
      </c>
      <c r="K165" s="165">
        <v>0.25933429573681049</v>
      </c>
      <c r="L165" s="21">
        <v>37401235</v>
      </c>
    </row>
    <row r="166" spans="1:12" ht="31.5" customHeight="1" x14ac:dyDescent="0.25">
      <c r="A166" s="64">
        <v>135</v>
      </c>
      <c r="B166" s="5" t="s">
        <v>241</v>
      </c>
      <c r="C166" s="64" t="s">
        <v>74</v>
      </c>
      <c r="D166" s="5" t="s">
        <v>205</v>
      </c>
      <c r="E166" s="7">
        <v>100</v>
      </c>
      <c r="F166" s="64" t="s">
        <v>32</v>
      </c>
      <c r="G166" s="7">
        <v>183042</v>
      </c>
      <c r="H166" s="102" t="s">
        <v>33</v>
      </c>
      <c r="I166" s="21">
        <v>11203609.02</v>
      </c>
      <c r="J166" s="165">
        <v>1.1202839890938541</v>
      </c>
      <c r="K166" s="165">
        <v>0.61475404060732264</v>
      </c>
      <c r="L166" s="21">
        <v>49996966.799999997</v>
      </c>
    </row>
    <row r="167" spans="1:12" ht="31.5" customHeight="1" x14ac:dyDescent="0.25">
      <c r="A167" s="64">
        <v>136</v>
      </c>
      <c r="B167" s="5" t="s">
        <v>242</v>
      </c>
      <c r="C167" s="64" t="s">
        <v>74</v>
      </c>
      <c r="D167" s="5" t="s">
        <v>205</v>
      </c>
      <c r="E167" s="7">
        <v>100</v>
      </c>
      <c r="F167" s="64" t="s">
        <v>32</v>
      </c>
      <c r="G167" s="7">
        <v>239919</v>
      </c>
      <c r="H167" s="102" t="s">
        <v>33</v>
      </c>
      <c r="I167" s="21">
        <v>25750932</v>
      </c>
      <c r="J167" s="165">
        <v>1.468392032317219</v>
      </c>
      <c r="K167" s="165">
        <v>1.4129812516792384</v>
      </c>
      <c r="L167" s="21">
        <v>25698908</v>
      </c>
    </row>
    <row r="168" spans="1:12" ht="31.5" customHeight="1" x14ac:dyDescent="0.25">
      <c r="A168" s="64">
        <v>137</v>
      </c>
      <c r="B168" s="5" t="s">
        <v>243</v>
      </c>
      <c r="C168" s="64" t="s">
        <v>74</v>
      </c>
      <c r="D168" s="5" t="s">
        <v>205</v>
      </c>
      <c r="E168" s="78">
        <v>100</v>
      </c>
      <c r="F168" s="64" t="s">
        <v>244</v>
      </c>
      <c r="G168" s="70">
        <v>0</v>
      </c>
      <c r="H168" s="102" t="s">
        <v>33</v>
      </c>
      <c r="I168" s="9">
        <v>0</v>
      </c>
      <c r="J168" s="166">
        <v>0</v>
      </c>
      <c r="K168" s="166">
        <v>0</v>
      </c>
      <c r="L168" s="9">
        <v>17088907.260000002</v>
      </c>
    </row>
    <row r="169" spans="1:12" ht="31.5" customHeight="1" x14ac:dyDescent="0.25">
      <c r="A169" s="64">
        <v>138</v>
      </c>
      <c r="B169" s="5" t="s">
        <v>245</v>
      </c>
      <c r="C169" s="64" t="s">
        <v>74</v>
      </c>
      <c r="D169" s="5" t="s">
        <v>205</v>
      </c>
      <c r="E169" s="78">
        <v>100</v>
      </c>
      <c r="F169" s="64" t="s">
        <v>244</v>
      </c>
      <c r="G169" s="78">
        <v>577</v>
      </c>
      <c r="H169" s="4" t="s">
        <v>15</v>
      </c>
      <c r="I169" s="9">
        <v>46433569.140000001</v>
      </c>
      <c r="J169" s="166">
        <v>0.2451365669834607</v>
      </c>
      <c r="K169" s="166">
        <v>0.92248810536188197</v>
      </c>
      <c r="L169" s="9">
        <v>44803569.140000001</v>
      </c>
    </row>
    <row r="170" spans="1:12" ht="31.5" customHeight="1" x14ac:dyDescent="0.25">
      <c r="A170" s="64">
        <v>139</v>
      </c>
      <c r="B170" s="5" t="s">
        <v>246</v>
      </c>
      <c r="C170" s="64" t="s">
        <v>74</v>
      </c>
      <c r="D170" s="5" t="s">
        <v>205</v>
      </c>
      <c r="E170" s="78">
        <v>100</v>
      </c>
      <c r="F170" s="64" t="s">
        <v>244</v>
      </c>
      <c r="G170" s="78">
        <v>652</v>
      </c>
      <c r="H170" s="4" t="s">
        <v>15</v>
      </c>
      <c r="I170" s="9">
        <v>33127360.390000001</v>
      </c>
      <c r="J170" s="166">
        <v>0.27700007222394524</v>
      </c>
      <c r="K170" s="166">
        <v>0.65813583766676098</v>
      </c>
      <c r="L170" s="9">
        <v>31677360.390000001</v>
      </c>
    </row>
    <row r="171" spans="1:12" ht="31.5" customHeight="1" x14ac:dyDescent="0.25">
      <c r="A171" s="64">
        <v>140</v>
      </c>
      <c r="B171" s="5" t="s">
        <v>247</v>
      </c>
      <c r="C171" s="64" t="s">
        <v>74</v>
      </c>
      <c r="D171" s="5" t="s">
        <v>205</v>
      </c>
      <c r="E171" s="78">
        <v>100</v>
      </c>
      <c r="F171" s="64" t="s">
        <v>244</v>
      </c>
      <c r="G171" s="78">
        <v>333</v>
      </c>
      <c r="H171" s="4" t="s">
        <v>15</v>
      </c>
      <c r="I171" s="9">
        <v>20960276.870000001</v>
      </c>
      <c r="J171" s="166">
        <v>0.14147396326775116</v>
      </c>
      <c r="K171" s="166">
        <v>0.41641438415747806</v>
      </c>
      <c r="L171" s="9">
        <v>19560276.870000001</v>
      </c>
    </row>
    <row r="172" spans="1:12" ht="31.5" customHeight="1" x14ac:dyDescent="0.25">
      <c r="A172" s="64">
        <v>141</v>
      </c>
      <c r="B172" s="5" t="s">
        <v>248</v>
      </c>
      <c r="C172" s="64" t="s">
        <v>74</v>
      </c>
      <c r="D172" s="5" t="s">
        <v>205</v>
      </c>
      <c r="E172" s="78">
        <v>100</v>
      </c>
      <c r="F172" s="64" t="s">
        <v>244</v>
      </c>
      <c r="G172" s="78">
        <v>623</v>
      </c>
      <c r="H172" s="4" t="s">
        <v>15</v>
      </c>
      <c r="I172" s="9">
        <v>29207243.550000001</v>
      </c>
      <c r="J172" s="166">
        <v>0.2646795168642912</v>
      </c>
      <c r="K172" s="166">
        <v>0.58025551910616169</v>
      </c>
      <c r="L172" s="9">
        <v>28217243.550000001</v>
      </c>
    </row>
    <row r="173" spans="1:12" ht="31.5" customHeight="1" x14ac:dyDescent="0.25">
      <c r="A173" s="64">
        <v>142</v>
      </c>
      <c r="B173" s="5" t="s">
        <v>249</v>
      </c>
      <c r="C173" s="64" t="s">
        <v>74</v>
      </c>
      <c r="D173" s="5" t="s">
        <v>205</v>
      </c>
      <c r="E173" s="78">
        <v>100</v>
      </c>
      <c r="F173" s="64" t="s">
        <v>244</v>
      </c>
      <c r="G173" s="78">
        <v>230</v>
      </c>
      <c r="H173" s="4" t="s">
        <v>15</v>
      </c>
      <c r="I173" s="9">
        <v>20048432.739999998</v>
      </c>
      <c r="J173" s="166">
        <v>9.7714749404152451E-2</v>
      </c>
      <c r="K173" s="166">
        <v>0.39829892632280478</v>
      </c>
      <c r="L173" s="9">
        <v>5008432.74</v>
      </c>
    </row>
    <row r="174" spans="1:12" ht="31.5" customHeight="1" x14ac:dyDescent="0.25">
      <c r="A174" s="64">
        <v>143</v>
      </c>
      <c r="B174" s="5" t="s">
        <v>250</v>
      </c>
      <c r="C174" s="64" t="s">
        <v>74</v>
      </c>
      <c r="D174" s="5" t="s">
        <v>205</v>
      </c>
      <c r="E174" s="78">
        <v>100</v>
      </c>
      <c r="F174" s="64" t="s">
        <v>244</v>
      </c>
      <c r="G174" s="78">
        <v>5048</v>
      </c>
      <c r="H174" s="104" t="s">
        <v>33</v>
      </c>
      <c r="I174" s="9">
        <v>6087747.6100000003</v>
      </c>
      <c r="J174" s="166">
        <v>2.1446263260528764</v>
      </c>
      <c r="K174" s="166">
        <v>0.12094428368704603</v>
      </c>
      <c r="L174" s="9">
        <v>4847747.6100000003</v>
      </c>
    </row>
    <row r="175" spans="1:12" ht="31.5" customHeight="1" x14ac:dyDescent="0.25">
      <c r="A175" s="64">
        <v>144</v>
      </c>
      <c r="B175" s="5" t="s">
        <v>251</v>
      </c>
      <c r="C175" s="64" t="s">
        <v>74</v>
      </c>
      <c r="D175" s="5" t="s">
        <v>205</v>
      </c>
      <c r="E175" s="78">
        <v>100</v>
      </c>
      <c r="F175" s="64" t="s">
        <v>244</v>
      </c>
      <c r="G175" s="78">
        <v>710</v>
      </c>
      <c r="H175" s="104" t="s">
        <v>252</v>
      </c>
      <c r="I175" s="9">
        <v>26031337.93</v>
      </c>
      <c r="J175" s="166">
        <v>0.30164118294325321</v>
      </c>
      <c r="K175" s="166">
        <v>0.5171603228405327</v>
      </c>
      <c r="L175" s="9">
        <v>25625303.309999999</v>
      </c>
    </row>
    <row r="176" spans="1:12" ht="31.5" customHeight="1" x14ac:dyDescent="0.25">
      <c r="A176" s="64">
        <v>145</v>
      </c>
      <c r="B176" s="5" t="s">
        <v>253</v>
      </c>
      <c r="C176" s="64" t="s">
        <v>74</v>
      </c>
      <c r="D176" s="5" t="s">
        <v>205</v>
      </c>
      <c r="E176" s="78">
        <v>100</v>
      </c>
      <c r="F176" s="64" t="s">
        <v>244</v>
      </c>
      <c r="G176" s="78">
        <v>16872</v>
      </c>
      <c r="H176" s="104" t="s">
        <v>254</v>
      </c>
      <c r="I176" s="9">
        <v>14054515.470000001</v>
      </c>
      <c r="J176" s="166">
        <v>7.1680141388993928</v>
      </c>
      <c r="K176" s="166">
        <v>0.2792187546171378</v>
      </c>
      <c r="L176" s="9">
        <v>5171602.7699999996</v>
      </c>
    </row>
    <row r="177" spans="1:12" ht="31.5" customHeight="1" x14ac:dyDescent="0.25">
      <c r="A177" s="64">
        <v>146</v>
      </c>
      <c r="B177" s="80" t="s">
        <v>255</v>
      </c>
      <c r="C177" s="64" t="s">
        <v>74</v>
      </c>
      <c r="D177" s="5" t="s">
        <v>205</v>
      </c>
      <c r="E177" s="70">
        <v>100</v>
      </c>
      <c r="F177" s="64" t="s">
        <v>256</v>
      </c>
      <c r="G177" s="70">
        <v>0</v>
      </c>
      <c r="H177" s="4" t="s">
        <v>201</v>
      </c>
      <c r="I177" s="80">
        <v>47677012.43</v>
      </c>
      <c r="J177" s="162">
        <v>3.0350968955185445E-6</v>
      </c>
      <c r="K177" s="162">
        <v>2.3991971524197118E-5</v>
      </c>
      <c r="L177" s="80">
        <v>47677012.43</v>
      </c>
    </row>
    <row r="178" spans="1:12" ht="31.5" customHeight="1" x14ac:dyDescent="0.25">
      <c r="A178" s="64">
        <v>147</v>
      </c>
      <c r="B178" s="80" t="s">
        <v>257</v>
      </c>
      <c r="C178" s="64" t="s">
        <v>74</v>
      </c>
      <c r="D178" s="5" t="s">
        <v>205</v>
      </c>
      <c r="E178" s="70">
        <v>100</v>
      </c>
      <c r="F178" s="64" t="s">
        <v>258</v>
      </c>
      <c r="G178" s="70">
        <v>355</v>
      </c>
      <c r="H178" s="4" t="s">
        <v>15</v>
      </c>
      <c r="I178" s="80">
        <v>43470268.060000002</v>
      </c>
      <c r="J178" s="162">
        <v>1.9561521066408169E-3</v>
      </c>
      <c r="K178" s="162">
        <v>9.4812447513074952E-2</v>
      </c>
      <c r="L178" s="80">
        <v>40756009.390000001</v>
      </c>
    </row>
    <row r="179" spans="1:12" ht="31.5" customHeight="1" x14ac:dyDescent="0.25">
      <c r="A179" s="64">
        <v>148</v>
      </c>
      <c r="B179" s="80" t="s">
        <v>259</v>
      </c>
      <c r="C179" s="64" t="s">
        <v>74</v>
      </c>
      <c r="D179" s="5" t="s">
        <v>205</v>
      </c>
      <c r="E179" s="70">
        <v>100</v>
      </c>
      <c r="F179" s="64" t="s">
        <v>258</v>
      </c>
      <c r="G179" s="70">
        <v>626</v>
      </c>
      <c r="H179" s="4" t="s">
        <v>15</v>
      </c>
      <c r="I179" s="80">
        <v>81749329.939999998</v>
      </c>
      <c r="J179" s="162">
        <v>3.4494400528370457E-3</v>
      </c>
      <c r="K179" s="162">
        <v>0.17830242140368563</v>
      </c>
      <c r="L179" s="80">
        <v>75922633.379999995</v>
      </c>
    </row>
    <row r="180" spans="1:12" ht="31.5" customHeight="1" x14ac:dyDescent="0.25">
      <c r="A180" s="64">
        <v>149</v>
      </c>
      <c r="B180" s="80" t="s">
        <v>260</v>
      </c>
      <c r="C180" s="64" t="s">
        <v>74</v>
      </c>
      <c r="D180" s="5" t="s">
        <v>205</v>
      </c>
      <c r="E180" s="70">
        <v>100</v>
      </c>
      <c r="F180" s="64" t="s">
        <v>258</v>
      </c>
      <c r="G180" s="70">
        <v>288</v>
      </c>
      <c r="H180" s="4" t="s">
        <v>15</v>
      </c>
      <c r="I180" s="80">
        <v>31270038.710000001</v>
      </c>
      <c r="J180" s="162">
        <v>1.5869628358100147E-3</v>
      </c>
      <c r="K180" s="162">
        <v>6.8202682804521381E-2</v>
      </c>
      <c r="L180" s="80">
        <v>29952330.5</v>
      </c>
    </row>
    <row r="181" spans="1:12" ht="31.5" customHeight="1" x14ac:dyDescent="0.25">
      <c r="A181" s="64">
        <v>150</v>
      </c>
      <c r="B181" s="80" t="s">
        <v>261</v>
      </c>
      <c r="C181" s="64" t="s">
        <v>74</v>
      </c>
      <c r="D181" s="5" t="s">
        <v>205</v>
      </c>
      <c r="E181" s="70">
        <v>100</v>
      </c>
      <c r="F181" s="64" t="s">
        <v>258</v>
      </c>
      <c r="G181" s="70">
        <v>197</v>
      </c>
      <c r="H181" s="4" t="s">
        <v>15</v>
      </c>
      <c r="I181" s="80">
        <v>27454904.490000002</v>
      </c>
      <c r="J181" s="162">
        <v>1.0855266619950448E-3</v>
      </c>
      <c r="K181" s="162">
        <v>5.9881542192049948E-2</v>
      </c>
      <c r="L181" s="80">
        <v>26991078.280000001</v>
      </c>
    </row>
    <row r="182" spans="1:12" ht="31.5" customHeight="1" x14ac:dyDescent="0.25">
      <c r="A182" s="64">
        <v>151</v>
      </c>
      <c r="B182" s="80" t="s">
        <v>262</v>
      </c>
      <c r="C182" s="64" t="s">
        <v>74</v>
      </c>
      <c r="D182" s="5" t="s">
        <v>205</v>
      </c>
      <c r="E182" s="70">
        <v>100</v>
      </c>
      <c r="F182" s="64" t="s">
        <v>258</v>
      </c>
      <c r="G182" s="70">
        <v>181</v>
      </c>
      <c r="H182" s="4" t="s">
        <v>15</v>
      </c>
      <c r="I182" s="80">
        <v>23236790.810000002</v>
      </c>
      <c r="J182" s="162">
        <v>9.9736206000559957E-4</v>
      </c>
      <c r="K182" s="162">
        <v>5.0681468216495461E-2</v>
      </c>
      <c r="L182" s="80">
        <v>22394860.760000002</v>
      </c>
    </row>
    <row r="183" spans="1:12" ht="31.5" customHeight="1" x14ac:dyDescent="0.25">
      <c r="A183" s="64">
        <v>152</v>
      </c>
      <c r="B183" s="80" t="s">
        <v>263</v>
      </c>
      <c r="C183" s="64" t="s">
        <v>74</v>
      </c>
      <c r="D183" s="5" t="s">
        <v>205</v>
      </c>
      <c r="E183" s="70">
        <v>100</v>
      </c>
      <c r="F183" s="64" t="s">
        <v>258</v>
      </c>
      <c r="G183" s="70">
        <v>352</v>
      </c>
      <c r="H183" s="4" t="s">
        <v>15</v>
      </c>
      <c r="I183" s="80">
        <v>40597421.899999999</v>
      </c>
      <c r="J183" s="162">
        <v>1.9396212437677958E-3</v>
      </c>
      <c r="K183" s="162">
        <v>8.8546519376119751E-2</v>
      </c>
      <c r="L183" s="80">
        <v>38297931.280000001</v>
      </c>
    </row>
    <row r="184" spans="1:12" ht="31.5" customHeight="1" x14ac:dyDescent="0.25">
      <c r="A184" s="64">
        <v>153</v>
      </c>
      <c r="B184" s="80" t="s">
        <v>264</v>
      </c>
      <c r="C184" s="64" t="s">
        <v>74</v>
      </c>
      <c r="D184" s="5" t="s">
        <v>205</v>
      </c>
      <c r="E184" s="70">
        <v>100</v>
      </c>
      <c r="F184" s="64" t="s">
        <v>258</v>
      </c>
      <c r="G184" s="70">
        <v>280</v>
      </c>
      <c r="H184" s="4" t="s">
        <v>15</v>
      </c>
      <c r="I184" s="80">
        <v>42067842.32</v>
      </c>
      <c r="J184" s="162">
        <v>1.542880534815292E-3</v>
      </c>
      <c r="K184" s="162">
        <v>9.175363460947826E-2</v>
      </c>
      <c r="L184" s="80">
        <v>41384233.770000003</v>
      </c>
    </row>
    <row r="185" spans="1:12" ht="31.5" customHeight="1" x14ac:dyDescent="0.25">
      <c r="A185" s="64">
        <v>154</v>
      </c>
      <c r="B185" s="80" t="s">
        <v>265</v>
      </c>
      <c r="C185" s="64" t="s">
        <v>74</v>
      </c>
      <c r="D185" s="5" t="s">
        <v>205</v>
      </c>
      <c r="E185" s="70">
        <v>100</v>
      </c>
      <c r="F185" s="64" t="s">
        <v>258</v>
      </c>
      <c r="G185" s="70">
        <v>321</v>
      </c>
      <c r="H185" s="4" t="s">
        <v>15</v>
      </c>
      <c r="I185" s="80">
        <v>35026792.940000005</v>
      </c>
      <c r="J185" s="162">
        <v>1.7688023274132457E-3</v>
      </c>
      <c r="K185" s="162">
        <v>7.6396491565023372E-2</v>
      </c>
      <c r="L185" s="80">
        <v>33961790.420000002</v>
      </c>
    </row>
    <row r="186" spans="1:12" ht="31.5" customHeight="1" x14ac:dyDescent="0.25">
      <c r="A186" s="64">
        <v>155</v>
      </c>
      <c r="B186" s="80" t="s">
        <v>266</v>
      </c>
      <c r="C186" s="64" t="s">
        <v>74</v>
      </c>
      <c r="D186" s="5" t="s">
        <v>205</v>
      </c>
      <c r="E186" s="70">
        <v>100</v>
      </c>
      <c r="F186" s="64" t="s">
        <v>258</v>
      </c>
      <c r="G186" s="70">
        <v>303</v>
      </c>
      <c r="H186" s="4" t="s">
        <v>15</v>
      </c>
      <c r="I186" s="80">
        <v>34056171.039999999</v>
      </c>
      <c r="J186" s="162">
        <v>1.6696171501751197E-3</v>
      </c>
      <c r="K186" s="162">
        <v>7.4279480512278742E-2</v>
      </c>
      <c r="L186" s="80">
        <v>31905423.5</v>
      </c>
    </row>
    <row r="187" spans="1:12" ht="31.5" customHeight="1" x14ac:dyDescent="0.25">
      <c r="A187" s="64">
        <v>156</v>
      </c>
      <c r="B187" s="80" t="s">
        <v>267</v>
      </c>
      <c r="C187" s="64" t="s">
        <v>74</v>
      </c>
      <c r="D187" s="5" t="s">
        <v>205</v>
      </c>
      <c r="E187" s="70">
        <v>100</v>
      </c>
      <c r="F187" s="64" t="s">
        <v>258</v>
      </c>
      <c r="G187" s="70">
        <v>220</v>
      </c>
      <c r="H187" s="4" t="s">
        <v>15</v>
      </c>
      <c r="I187" s="80">
        <v>26977173.830000002</v>
      </c>
      <c r="J187" s="162">
        <v>1.2122632773548722E-3</v>
      </c>
      <c r="K187" s="162">
        <v>5.8839569939564212E-2</v>
      </c>
      <c r="L187" s="80">
        <v>24752164.77</v>
      </c>
    </row>
    <row r="188" spans="1:12" ht="31.5" customHeight="1" x14ac:dyDescent="0.25">
      <c r="A188" s="64">
        <v>157</v>
      </c>
      <c r="B188" s="80" t="s">
        <v>268</v>
      </c>
      <c r="C188" s="64" t="s">
        <v>74</v>
      </c>
      <c r="D188" s="5" t="s">
        <v>205</v>
      </c>
      <c r="E188" s="70">
        <v>100</v>
      </c>
      <c r="F188" s="64" t="s">
        <v>258</v>
      </c>
      <c r="G188" s="70">
        <v>333</v>
      </c>
      <c r="H188" s="4" t="s">
        <v>15</v>
      </c>
      <c r="I188" s="80">
        <v>36530139.399999999</v>
      </c>
      <c r="J188" s="162">
        <v>1.8349257789053294E-3</v>
      </c>
      <c r="K188" s="162">
        <v>7.9675421364489546E-2</v>
      </c>
      <c r="L188" s="80">
        <v>34647178.339999996</v>
      </c>
    </row>
    <row r="189" spans="1:12" ht="31.5" customHeight="1" x14ac:dyDescent="0.25">
      <c r="A189" s="64">
        <v>158</v>
      </c>
      <c r="B189" s="80" t="s">
        <v>269</v>
      </c>
      <c r="C189" s="64" t="s">
        <v>74</v>
      </c>
      <c r="D189" s="5" t="s">
        <v>205</v>
      </c>
      <c r="E189" s="70">
        <v>100</v>
      </c>
      <c r="F189" s="64" t="s">
        <v>258</v>
      </c>
      <c r="G189" s="70">
        <v>227</v>
      </c>
      <c r="H189" s="4" t="s">
        <v>15</v>
      </c>
      <c r="I189" s="80">
        <v>26146108.489999998</v>
      </c>
      <c r="J189" s="162">
        <v>1.2508352907252547E-3</v>
      </c>
      <c r="K189" s="162">
        <v>5.7026943920789067E-2</v>
      </c>
      <c r="L189" s="80">
        <v>24604404.789999999</v>
      </c>
    </row>
    <row r="190" spans="1:12" ht="31.5" customHeight="1" x14ac:dyDescent="0.25">
      <c r="A190" s="64">
        <v>159</v>
      </c>
      <c r="B190" s="80" t="s">
        <v>270</v>
      </c>
      <c r="C190" s="64" t="s">
        <v>74</v>
      </c>
      <c r="D190" s="5" t="s">
        <v>205</v>
      </c>
      <c r="E190" s="70">
        <v>100</v>
      </c>
      <c r="F190" s="64" t="s">
        <v>258</v>
      </c>
      <c r="G190" s="70">
        <v>261</v>
      </c>
      <c r="H190" s="4" t="s">
        <v>15</v>
      </c>
      <c r="I190" s="80">
        <v>31634557.609999999</v>
      </c>
      <c r="J190" s="162">
        <v>1.4381850699528259E-3</v>
      </c>
      <c r="K190" s="162">
        <v>6.8997730330477985E-2</v>
      </c>
      <c r="L190" s="80">
        <v>30344164.759999998</v>
      </c>
    </row>
    <row r="191" spans="1:12" ht="31.5" customHeight="1" x14ac:dyDescent="0.25">
      <c r="A191" s="64">
        <v>160</v>
      </c>
      <c r="B191" s="80" t="s">
        <v>271</v>
      </c>
      <c r="C191" s="64" t="s">
        <v>74</v>
      </c>
      <c r="D191" s="5" t="s">
        <v>205</v>
      </c>
      <c r="E191" s="70">
        <v>100</v>
      </c>
      <c r="F191" s="64" t="s">
        <v>258</v>
      </c>
      <c r="G191" s="70">
        <v>298</v>
      </c>
      <c r="H191" s="4" t="s">
        <v>15</v>
      </c>
      <c r="I191" s="80">
        <v>37780279.940000005</v>
      </c>
      <c r="J191" s="162">
        <v>1.642065712053418E-3</v>
      </c>
      <c r="K191" s="162">
        <v>8.2402086959675602E-2</v>
      </c>
      <c r="L191" s="80">
        <v>35040537.630000003</v>
      </c>
    </row>
    <row r="192" spans="1:12" ht="31.5" customHeight="1" x14ac:dyDescent="0.25">
      <c r="A192" s="64">
        <v>161</v>
      </c>
      <c r="B192" s="80" t="s">
        <v>272</v>
      </c>
      <c r="C192" s="64" t="s">
        <v>74</v>
      </c>
      <c r="D192" s="5" t="s">
        <v>205</v>
      </c>
      <c r="E192" s="70">
        <v>100</v>
      </c>
      <c r="F192" s="64" t="s">
        <v>258</v>
      </c>
      <c r="G192" s="70">
        <v>290</v>
      </c>
      <c r="H192" s="4" t="s">
        <v>15</v>
      </c>
      <c r="I192" s="80">
        <v>32132330.439999998</v>
      </c>
      <c r="J192" s="162">
        <v>1.5979834110586954E-3</v>
      </c>
      <c r="K192" s="162">
        <v>7.0083416304456081E-2</v>
      </c>
      <c r="L192" s="80">
        <v>30803780.289999999</v>
      </c>
    </row>
    <row r="193" spans="1:12" ht="31.5" customHeight="1" x14ac:dyDescent="0.25">
      <c r="A193" s="64">
        <v>162</v>
      </c>
      <c r="B193" s="80" t="s">
        <v>273</v>
      </c>
      <c r="C193" s="64" t="s">
        <v>74</v>
      </c>
      <c r="D193" s="5" t="s">
        <v>205</v>
      </c>
      <c r="E193" s="70">
        <v>100</v>
      </c>
      <c r="F193" s="64" t="s">
        <v>258</v>
      </c>
      <c r="G193" s="70">
        <v>269</v>
      </c>
      <c r="H193" s="4" t="s">
        <v>15</v>
      </c>
      <c r="I193" s="80">
        <v>33035107.409999996</v>
      </c>
      <c r="J193" s="162">
        <v>1.4822673709475485E-3</v>
      </c>
      <c r="K193" s="162">
        <v>7.2052451645254881E-2</v>
      </c>
      <c r="L193" s="80">
        <v>30927207.489999998</v>
      </c>
    </row>
    <row r="194" spans="1:12" ht="31.5" customHeight="1" x14ac:dyDescent="0.25">
      <c r="A194" s="64">
        <v>163</v>
      </c>
      <c r="B194" s="86" t="s">
        <v>274</v>
      </c>
      <c r="C194" s="64" t="s">
        <v>74</v>
      </c>
      <c r="D194" s="5" t="s">
        <v>205</v>
      </c>
      <c r="E194" s="76">
        <v>100</v>
      </c>
      <c r="F194" s="68" t="s">
        <v>258</v>
      </c>
      <c r="G194" s="76">
        <v>319</v>
      </c>
      <c r="H194" s="3" t="s">
        <v>15</v>
      </c>
      <c r="I194" s="86">
        <v>35985929.450000003</v>
      </c>
      <c r="J194" s="163">
        <v>1.7577817521645649E-3</v>
      </c>
      <c r="K194" s="163">
        <v>7.8488451980053039E-2</v>
      </c>
      <c r="L194" s="86">
        <v>34624913.120000005</v>
      </c>
    </row>
    <row r="195" spans="1:12" ht="31.5" customHeight="1" x14ac:dyDescent="0.25">
      <c r="A195" s="64">
        <v>164</v>
      </c>
      <c r="B195" s="80" t="s">
        <v>275</v>
      </c>
      <c r="C195" s="64" t="s">
        <v>74</v>
      </c>
      <c r="D195" s="5" t="s">
        <v>205</v>
      </c>
      <c r="E195" s="70">
        <v>100</v>
      </c>
      <c r="F195" s="64" t="s">
        <v>258</v>
      </c>
      <c r="G195" s="70">
        <v>261</v>
      </c>
      <c r="H195" s="4" t="s">
        <v>15</v>
      </c>
      <c r="I195" s="80">
        <v>31911677.369999997</v>
      </c>
      <c r="J195" s="162">
        <v>1.4381850699528259E-3</v>
      </c>
      <c r="K195" s="162">
        <v>6.9602152706331993E-2</v>
      </c>
      <c r="L195" s="80">
        <v>30270744.199999999</v>
      </c>
    </row>
    <row r="196" spans="1:12" ht="31.5" customHeight="1" x14ac:dyDescent="0.25">
      <c r="A196" s="64">
        <v>165</v>
      </c>
      <c r="B196" s="80" t="s">
        <v>276</v>
      </c>
      <c r="C196" s="64" t="s">
        <v>74</v>
      </c>
      <c r="D196" s="5" t="s">
        <v>205</v>
      </c>
      <c r="E196" s="70">
        <v>100</v>
      </c>
      <c r="F196" s="64" t="s">
        <v>258</v>
      </c>
      <c r="G196" s="70">
        <v>719</v>
      </c>
      <c r="H196" s="4" t="s">
        <v>15</v>
      </c>
      <c r="I196" s="80">
        <v>77871192.590000004</v>
      </c>
      <c r="J196" s="162">
        <v>3.9618968019006964E-3</v>
      </c>
      <c r="K196" s="162">
        <v>0.16984386546752583</v>
      </c>
      <c r="L196" s="80">
        <v>72394820.88000001</v>
      </c>
    </row>
    <row r="197" spans="1:12" ht="15.75" customHeight="1" x14ac:dyDescent="0.25">
      <c r="A197" s="64">
        <v>166</v>
      </c>
      <c r="B197" s="64" t="s">
        <v>277</v>
      </c>
      <c r="C197" s="64" t="s">
        <v>74</v>
      </c>
      <c r="D197" s="5" t="s">
        <v>205</v>
      </c>
      <c r="E197" s="70">
        <v>100</v>
      </c>
      <c r="F197" s="64" t="s">
        <v>278</v>
      </c>
      <c r="G197" s="70">
        <v>1180</v>
      </c>
      <c r="H197" s="4" t="s">
        <v>15</v>
      </c>
      <c r="I197" s="80">
        <v>54963475.600000001</v>
      </c>
      <c r="J197" s="162">
        <v>6.5021393967215875E-3</v>
      </c>
      <c r="K197" s="162">
        <v>0.11988013596484767</v>
      </c>
      <c r="L197" s="80">
        <v>61447328.699999996</v>
      </c>
    </row>
    <row r="198" spans="1:12" ht="15.75" customHeight="1" x14ac:dyDescent="0.25">
      <c r="A198" s="64">
        <v>167</v>
      </c>
      <c r="B198" s="64" t="s">
        <v>279</v>
      </c>
      <c r="C198" s="64" t="s">
        <v>74</v>
      </c>
      <c r="D198" s="5" t="s">
        <v>205</v>
      </c>
      <c r="E198" s="70">
        <v>100</v>
      </c>
      <c r="F198" s="64" t="s">
        <v>278</v>
      </c>
      <c r="G198" s="70">
        <v>1188</v>
      </c>
      <c r="H198" s="4" t="s">
        <v>15</v>
      </c>
      <c r="I198" s="80">
        <v>61689551.730000004</v>
      </c>
      <c r="J198" s="162">
        <v>6.5462216977163114E-3</v>
      </c>
      <c r="K198" s="162">
        <v>0.13455029486896031</v>
      </c>
      <c r="L198" s="80">
        <v>65706385.189999998</v>
      </c>
    </row>
    <row r="199" spans="1:12" ht="15.75" customHeight="1" x14ac:dyDescent="0.25">
      <c r="A199" s="64">
        <v>168</v>
      </c>
      <c r="B199" s="64" t="s">
        <v>280</v>
      </c>
      <c r="C199" s="64" t="s">
        <v>74</v>
      </c>
      <c r="D199" s="5" t="s">
        <v>205</v>
      </c>
      <c r="E199" s="70">
        <v>100</v>
      </c>
      <c r="F199" s="64" t="s">
        <v>278</v>
      </c>
      <c r="G199" s="70">
        <v>1018</v>
      </c>
      <c r="H199" s="4" t="s">
        <v>15</v>
      </c>
      <c r="I199" s="80">
        <v>55862489.080000006</v>
      </c>
      <c r="J199" s="162">
        <v>5.6094728015784545E-3</v>
      </c>
      <c r="K199" s="162">
        <v>0.12184096280558393</v>
      </c>
      <c r="L199" s="80">
        <v>60862056.219999999</v>
      </c>
    </row>
    <row r="200" spans="1:12" ht="15.75" customHeight="1" x14ac:dyDescent="0.25">
      <c r="A200" s="64">
        <v>169</v>
      </c>
      <c r="B200" s="64" t="s">
        <v>281</v>
      </c>
      <c r="C200" s="64" t="s">
        <v>74</v>
      </c>
      <c r="D200" s="5" t="s">
        <v>205</v>
      </c>
      <c r="E200" s="70">
        <v>100</v>
      </c>
      <c r="F200" s="64" t="s">
        <v>278</v>
      </c>
      <c r="G200" s="70">
        <v>518</v>
      </c>
      <c r="H200" s="4" t="s">
        <v>15</v>
      </c>
      <c r="I200" s="80">
        <v>46711276.370000005</v>
      </c>
      <c r="J200" s="162">
        <v>2.8543289894082907E-3</v>
      </c>
      <c r="K200" s="162">
        <v>0.10188136942211816</v>
      </c>
      <c r="L200" s="80">
        <v>50312239.190000005</v>
      </c>
    </row>
    <row r="201" spans="1:12" ht="15.75" customHeight="1" x14ac:dyDescent="0.25">
      <c r="A201" s="64">
        <v>170</v>
      </c>
      <c r="B201" s="64" t="s">
        <v>282</v>
      </c>
      <c r="C201" s="64" t="s">
        <v>74</v>
      </c>
      <c r="D201" s="5" t="s">
        <v>205</v>
      </c>
      <c r="E201" s="70">
        <v>100</v>
      </c>
      <c r="F201" s="64" t="s">
        <v>278</v>
      </c>
      <c r="G201" s="70">
        <v>1160</v>
      </c>
      <c r="H201" s="4" t="s">
        <v>15</v>
      </c>
      <c r="I201" s="80">
        <v>51653634.960000001</v>
      </c>
      <c r="J201" s="162">
        <v>6.3919336442347817E-3</v>
      </c>
      <c r="K201" s="162">
        <v>0.11266108473830592</v>
      </c>
      <c r="L201" s="80">
        <v>59496291.040000007</v>
      </c>
    </row>
    <row r="202" spans="1:12" ht="15.75" customHeight="1" x14ac:dyDescent="0.25">
      <c r="A202" s="64">
        <v>171</v>
      </c>
      <c r="B202" s="64" t="s">
        <v>283</v>
      </c>
      <c r="C202" s="64" t="s">
        <v>74</v>
      </c>
      <c r="D202" s="5" t="s">
        <v>205</v>
      </c>
      <c r="E202" s="70">
        <v>100</v>
      </c>
      <c r="F202" s="64" t="s">
        <v>278</v>
      </c>
      <c r="G202" s="70">
        <v>2381</v>
      </c>
      <c r="H202" s="4" t="s">
        <v>15</v>
      </c>
      <c r="I202" s="80">
        <v>135649859.91</v>
      </c>
      <c r="J202" s="162">
        <v>1.3119994833554324E-2</v>
      </c>
      <c r="K202" s="162">
        <v>0.29586418020521504</v>
      </c>
      <c r="L202" s="80">
        <v>151224934.81999999</v>
      </c>
    </row>
    <row r="203" spans="1:12" ht="15.75" customHeight="1" x14ac:dyDescent="0.25">
      <c r="A203" s="64">
        <v>172</v>
      </c>
      <c r="B203" s="64" t="s">
        <v>284</v>
      </c>
      <c r="C203" s="64" t="s">
        <v>74</v>
      </c>
      <c r="D203" s="5" t="s">
        <v>205</v>
      </c>
      <c r="E203" s="70">
        <v>100</v>
      </c>
      <c r="F203" s="64" t="s">
        <v>278</v>
      </c>
      <c r="G203" s="70">
        <v>883</v>
      </c>
      <c r="H203" s="4" t="s">
        <v>15</v>
      </c>
      <c r="I203" s="80">
        <v>56305314.060000002</v>
      </c>
      <c r="J203" s="162">
        <v>4.865583972292511E-3</v>
      </c>
      <c r="K203" s="162">
        <v>0.12280680272439413</v>
      </c>
      <c r="L203" s="80">
        <v>58407350.050000004</v>
      </c>
    </row>
    <row r="204" spans="1:12" ht="15.75" customHeight="1" x14ac:dyDescent="0.25">
      <c r="A204" s="64">
        <v>173</v>
      </c>
      <c r="B204" s="64" t="s">
        <v>285</v>
      </c>
      <c r="C204" s="64" t="s">
        <v>74</v>
      </c>
      <c r="D204" s="5" t="s">
        <v>205</v>
      </c>
      <c r="E204" s="70">
        <v>100</v>
      </c>
      <c r="F204" s="64" t="s">
        <v>278</v>
      </c>
      <c r="G204" s="70">
        <v>1158</v>
      </c>
      <c r="H204" s="4" t="s">
        <v>15</v>
      </c>
      <c r="I204" s="80">
        <v>55251169.590000004</v>
      </c>
      <c r="J204" s="162">
        <v>6.3809130689861E-3</v>
      </c>
      <c r="K204" s="162">
        <v>0.12050762165895597</v>
      </c>
      <c r="L204" s="80">
        <v>61175895.590000004</v>
      </c>
    </row>
    <row r="205" spans="1:12" ht="15.75" customHeight="1" x14ac:dyDescent="0.25">
      <c r="A205" s="64">
        <v>174</v>
      </c>
      <c r="B205" s="64" t="s">
        <v>286</v>
      </c>
      <c r="C205" s="64" t="s">
        <v>74</v>
      </c>
      <c r="D205" s="5" t="s">
        <v>205</v>
      </c>
      <c r="E205" s="70">
        <v>100</v>
      </c>
      <c r="F205" s="64" t="s">
        <v>278</v>
      </c>
      <c r="G205" s="70">
        <v>583</v>
      </c>
      <c r="H205" s="4" t="s">
        <v>15</v>
      </c>
      <c r="I205" s="80">
        <v>31039004.09</v>
      </c>
      <c r="J205" s="162">
        <v>3.212497684990412E-3</v>
      </c>
      <c r="K205" s="162">
        <v>6.7698776140034778E-2</v>
      </c>
      <c r="L205" s="80">
        <v>35115598.769999996</v>
      </c>
    </row>
    <row r="206" spans="1:12" ht="15.75" customHeight="1" x14ac:dyDescent="0.25">
      <c r="A206" s="64">
        <v>175</v>
      </c>
      <c r="B206" s="64" t="s">
        <v>287</v>
      </c>
      <c r="C206" s="64" t="s">
        <v>74</v>
      </c>
      <c r="D206" s="5" t="s">
        <v>205</v>
      </c>
      <c r="E206" s="70">
        <v>100</v>
      </c>
      <c r="F206" s="64" t="s">
        <v>278</v>
      </c>
      <c r="G206" s="70">
        <v>932</v>
      </c>
      <c r="H206" s="4" t="s">
        <v>15</v>
      </c>
      <c r="I206" s="80">
        <v>44012905.330000006</v>
      </c>
      <c r="J206" s="162">
        <v>5.1355880658851862E-3</v>
      </c>
      <c r="K206" s="162">
        <v>9.5995986745211759E-2</v>
      </c>
      <c r="L206" s="80">
        <v>51186786.790000007</v>
      </c>
    </row>
    <row r="207" spans="1:12" ht="15.75" customHeight="1" x14ac:dyDescent="0.25">
      <c r="A207" s="64">
        <v>176</v>
      </c>
      <c r="B207" s="64" t="s">
        <v>288</v>
      </c>
      <c r="C207" s="64" t="s">
        <v>74</v>
      </c>
      <c r="D207" s="5" t="s">
        <v>205</v>
      </c>
      <c r="E207" s="70">
        <v>100</v>
      </c>
      <c r="F207" s="64" t="s">
        <v>278</v>
      </c>
      <c r="G207" s="70">
        <v>1235</v>
      </c>
      <c r="H207" s="4" t="s">
        <v>15</v>
      </c>
      <c r="I207" s="80">
        <v>56276734.43</v>
      </c>
      <c r="J207" s="162">
        <v>6.8052052160603059E-3</v>
      </c>
      <c r="K207" s="162">
        <v>0.12274446805773005</v>
      </c>
      <c r="L207" s="80">
        <v>62546210.469999999</v>
      </c>
    </row>
    <row r="208" spans="1:12" ht="15.75" customHeight="1" x14ac:dyDescent="0.25">
      <c r="A208" s="64">
        <v>177</v>
      </c>
      <c r="B208" s="64" t="s">
        <v>289</v>
      </c>
      <c r="C208" s="64" t="s">
        <v>74</v>
      </c>
      <c r="D208" s="5" t="s">
        <v>205</v>
      </c>
      <c r="E208" s="70">
        <v>100</v>
      </c>
      <c r="F208" s="64" t="s">
        <v>278</v>
      </c>
      <c r="G208" s="70">
        <v>1188</v>
      </c>
      <c r="H208" s="4" t="s">
        <v>15</v>
      </c>
      <c r="I208" s="80">
        <v>52262092.079999998</v>
      </c>
      <c r="J208" s="162">
        <v>6.5462216977163114E-3</v>
      </c>
      <c r="K208" s="162">
        <v>0.11398818280621593</v>
      </c>
      <c r="L208" s="80">
        <v>59397329.960000001</v>
      </c>
    </row>
    <row r="209" spans="1:12" ht="15.75" customHeight="1" x14ac:dyDescent="0.25">
      <c r="A209" s="64">
        <v>178</v>
      </c>
      <c r="B209" s="64" t="s">
        <v>290</v>
      </c>
      <c r="C209" s="64" t="s">
        <v>74</v>
      </c>
      <c r="D209" s="5" t="s">
        <v>205</v>
      </c>
      <c r="E209" s="70">
        <v>100</v>
      </c>
      <c r="F209" s="64" t="s">
        <v>278</v>
      </c>
      <c r="G209" s="70">
        <v>1932</v>
      </c>
      <c r="H209" s="4" t="s">
        <v>15</v>
      </c>
      <c r="I209" s="80">
        <v>56586380.579999998</v>
      </c>
      <c r="J209" s="162">
        <v>1.0645875690225516E-2</v>
      </c>
      <c r="K209" s="162">
        <v>0.12341983332817143</v>
      </c>
      <c r="L209" s="80">
        <v>61690132.829999998</v>
      </c>
    </row>
    <row r="210" spans="1:12" ht="15.75" customHeight="1" x14ac:dyDescent="0.25">
      <c r="A210" s="64">
        <v>179</v>
      </c>
      <c r="B210" s="64" t="s">
        <v>291</v>
      </c>
      <c r="C210" s="64" t="s">
        <v>74</v>
      </c>
      <c r="D210" s="5" t="s">
        <v>205</v>
      </c>
      <c r="E210" s="70">
        <v>100</v>
      </c>
      <c r="F210" s="64" t="s">
        <v>278</v>
      </c>
      <c r="G210" s="70">
        <v>469</v>
      </c>
      <c r="H210" s="4" t="s">
        <v>15</v>
      </c>
      <c r="I210" s="80">
        <v>39754008.920000002</v>
      </c>
      <c r="J210" s="162">
        <v>2.5843248958156142E-3</v>
      </c>
      <c r="K210" s="162">
        <v>8.6706962077146524E-2</v>
      </c>
      <c r="L210" s="80">
        <v>38517380.07</v>
      </c>
    </row>
    <row r="211" spans="1:12" ht="31.5" customHeight="1" x14ac:dyDescent="0.25">
      <c r="A211" s="64">
        <v>180</v>
      </c>
      <c r="B211" s="80" t="s">
        <v>292</v>
      </c>
      <c r="C211" s="64" t="s">
        <v>74</v>
      </c>
      <c r="D211" s="5" t="s">
        <v>205</v>
      </c>
      <c r="E211" s="30">
        <v>100</v>
      </c>
      <c r="F211" s="64" t="s">
        <v>293</v>
      </c>
      <c r="G211" s="70">
        <v>2912</v>
      </c>
      <c r="H211" s="4" t="s">
        <v>15</v>
      </c>
      <c r="I211" s="80">
        <v>25877173.300000001</v>
      </c>
      <c r="J211" s="162">
        <v>1.6045957562079039E-2</v>
      </c>
      <c r="K211" s="162">
        <v>5.6440372806226366E-2</v>
      </c>
      <c r="L211" s="80">
        <v>25869265.300000001</v>
      </c>
    </row>
    <row r="212" spans="1:12" ht="31.5" customHeight="1" x14ac:dyDescent="0.25">
      <c r="A212" s="64">
        <v>181</v>
      </c>
      <c r="B212" s="80" t="s">
        <v>294</v>
      </c>
      <c r="C212" s="64" t="s">
        <v>74</v>
      </c>
      <c r="D212" s="5" t="s">
        <v>205</v>
      </c>
      <c r="E212" s="30">
        <v>100</v>
      </c>
      <c r="F212" s="64" t="s">
        <v>293</v>
      </c>
      <c r="G212" s="70">
        <v>1448</v>
      </c>
      <c r="H212" s="4" t="s">
        <v>15</v>
      </c>
      <c r="I212" s="80">
        <v>12637738.85</v>
      </c>
      <c r="J212" s="162">
        <v>7.9788964800447965E-3</v>
      </c>
      <c r="K212" s="162">
        <v>2.7564011101696737E-2</v>
      </c>
      <c r="L212" s="80">
        <v>12786885.27</v>
      </c>
    </row>
    <row r="213" spans="1:12" ht="31.5" customHeight="1" x14ac:dyDescent="0.25">
      <c r="A213" s="64">
        <v>182</v>
      </c>
      <c r="B213" s="80" t="s">
        <v>295</v>
      </c>
      <c r="C213" s="64" t="s">
        <v>74</v>
      </c>
      <c r="D213" s="5" t="s">
        <v>205</v>
      </c>
      <c r="E213" s="30">
        <v>100</v>
      </c>
      <c r="F213" s="64" t="s">
        <v>293</v>
      </c>
      <c r="G213" s="70">
        <v>1927</v>
      </c>
      <c r="H213" s="4" t="s">
        <v>15</v>
      </c>
      <c r="I213" s="80">
        <v>29015325.649999999</v>
      </c>
      <c r="J213" s="162">
        <v>1.0618324252103815E-2</v>
      </c>
      <c r="K213" s="162">
        <v>6.3284956892106226E-2</v>
      </c>
      <c r="L213" s="80">
        <v>24155000.650000002</v>
      </c>
    </row>
    <row r="214" spans="1:12" ht="63" customHeight="1" x14ac:dyDescent="0.25">
      <c r="A214" s="64">
        <v>183</v>
      </c>
      <c r="B214" s="80" t="s">
        <v>296</v>
      </c>
      <c r="C214" s="64" t="s">
        <v>74</v>
      </c>
      <c r="D214" s="5" t="s">
        <v>205</v>
      </c>
      <c r="E214" s="30">
        <v>100</v>
      </c>
      <c r="F214" s="64" t="s">
        <v>297</v>
      </c>
      <c r="G214" s="70">
        <v>1883</v>
      </c>
      <c r="H214" s="4" t="s">
        <v>298</v>
      </c>
      <c r="I214" s="80">
        <v>53292652.640000001</v>
      </c>
      <c r="J214" s="162">
        <v>72.899728997289969</v>
      </c>
      <c r="K214" s="162">
        <v>79.760343081498831</v>
      </c>
      <c r="L214" s="80">
        <v>1474390</v>
      </c>
    </row>
    <row r="215" spans="1:12" ht="15.75" customHeight="1" x14ac:dyDescent="0.25">
      <c r="A215" s="64">
        <v>184</v>
      </c>
      <c r="B215" s="80" t="s">
        <v>299</v>
      </c>
      <c r="C215" s="64" t="s">
        <v>74</v>
      </c>
      <c r="D215" s="5" t="s">
        <v>205</v>
      </c>
      <c r="E215" s="30">
        <v>100</v>
      </c>
      <c r="F215" s="64" t="s">
        <v>300</v>
      </c>
      <c r="G215" s="70" t="s">
        <v>201</v>
      </c>
      <c r="H215" s="4" t="s">
        <v>201</v>
      </c>
      <c r="I215" s="80">
        <v>12130860.25</v>
      </c>
      <c r="J215" s="162">
        <v>4.619417474979225E-4</v>
      </c>
      <c r="K215" s="162">
        <v>5.2479333636168274E-2</v>
      </c>
      <c r="L215" s="80">
        <v>16100860.25</v>
      </c>
    </row>
    <row r="216" spans="1:12" ht="78.75" customHeight="1" x14ac:dyDescent="0.25">
      <c r="A216" s="64">
        <v>185</v>
      </c>
      <c r="B216" s="64" t="s">
        <v>301</v>
      </c>
      <c r="C216" s="64" t="s">
        <v>74</v>
      </c>
      <c r="D216" s="5" t="s">
        <v>205</v>
      </c>
      <c r="E216" s="30">
        <v>100</v>
      </c>
      <c r="F216" s="64" t="s">
        <v>351</v>
      </c>
      <c r="G216" s="70" t="s">
        <v>201</v>
      </c>
      <c r="H216" s="4" t="s">
        <v>201</v>
      </c>
      <c r="I216" s="80">
        <v>0</v>
      </c>
      <c r="J216" s="162">
        <v>3.7453095690698836E-4</v>
      </c>
      <c r="K216" s="162">
        <v>7.1799930187428043E-2</v>
      </c>
      <c r="L216" s="80">
        <v>23699560.260000002</v>
      </c>
    </row>
    <row r="217" spans="1:12" ht="47.25" customHeight="1" x14ac:dyDescent="0.25">
      <c r="A217" s="64">
        <v>186</v>
      </c>
      <c r="B217" s="64" t="s">
        <v>302</v>
      </c>
      <c r="C217" s="64" t="s">
        <v>74</v>
      </c>
      <c r="D217" s="5" t="s">
        <v>205</v>
      </c>
      <c r="E217" s="30">
        <v>100</v>
      </c>
      <c r="F217" s="64" t="s">
        <v>303</v>
      </c>
      <c r="G217" s="73">
        <v>300</v>
      </c>
      <c r="H217" s="4" t="s">
        <v>304</v>
      </c>
      <c r="I217" s="80">
        <v>0</v>
      </c>
      <c r="J217" s="162">
        <v>5.335700342321601E-4</v>
      </c>
      <c r="K217" s="162">
        <v>6.5957334888330138E-2</v>
      </c>
      <c r="L217" s="80">
        <v>7987900</v>
      </c>
    </row>
    <row r="218" spans="1:12" ht="78.75" customHeight="1" x14ac:dyDescent="0.25">
      <c r="A218" s="64">
        <v>187</v>
      </c>
      <c r="B218" s="64" t="s">
        <v>305</v>
      </c>
      <c r="C218" s="64" t="s">
        <v>74</v>
      </c>
      <c r="D218" s="5" t="s">
        <v>205</v>
      </c>
      <c r="E218" s="70">
        <v>100</v>
      </c>
      <c r="F218" s="64" t="s">
        <v>306</v>
      </c>
      <c r="G218" s="70" t="s">
        <v>201</v>
      </c>
      <c r="H218" s="4" t="s">
        <v>201</v>
      </c>
      <c r="I218" s="80">
        <v>0</v>
      </c>
      <c r="J218" s="184" t="s">
        <v>201</v>
      </c>
      <c r="K218" s="4" t="s">
        <v>201</v>
      </c>
      <c r="L218" s="80">
        <v>15117230.9</v>
      </c>
    </row>
    <row r="219" spans="1:12" ht="47.25" customHeight="1" x14ac:dyDescent="0.25">
      <c r="A219" s="64">
        <v>188</v>
      </c>
      <c r="B219" s="64" t="s">
        <v>307</v>
      </c>
      <c r="C219" s="64" t="s">
        <v>74</v>
      </c>
      <c r="D219" s="5" t="s">
        <v>205</v>
      </c>
      <c r="E219" s="30">
        <v>100</v>
      </c>
      <c r="F219" s="64" t="s">
        <v>308</v>
      </c>
      <c r="G219" s="30">
        <v>80</v>
      </c>
      <c r="H219" s="4" t="s">
        <v>15</v>
      </c>
      <c r="I219" s="2">
        <v>22065008.93</v>
      </c>
      <c r="J219" s="167">
        <v>2.0013428510194626E-4</v>
      </c>
      <c r="K219" s="167">
        <v>0.49233987944606999</v>
      </c>
      <c r="L219" s="2">
        <v>22065008.93</v>
      </c>
    </row>
    <row r="220" spans="1:12" ht="192.75" customHeight="1" x14ac:dyDescent="0.25">
      <c r="A220" s="64">
        <v>189</v>
      </c>
      <c r="B220" s="64" t="s">
        <v>309</v>
      </c>
      <c r="C220" s="64" t="s">
        <v>74</v>
      </c>
      <c r="D220" s="5" t="s">
        <v>205</v>
      </c>
      <c r="E220" s="76">
        <v>100</v>
      </c>
      <c r="F220" s="64" t="s">
        <v>310</v>
      </c>
      <c r="G220" s="70" t="s">
        <v>201</v>
      </c>
      <c r="H220" s="4" t="s">
        <v>201</v>
      </c>
      <c r="I220" s="80">
        <v>189433007</v>
      </c>
      <c r="J220" s="163" t="s">
        <v>201</v>
      </c>
      <c r="K220" s="163">
        <v>6.8713895600398298E-2</v>
      </c>
      <c r="L220" s="80">
        <v>189433007</v>
      </c>
    </row>
    <row r="221" spans="1:12" ht="78.75" customHeight="1" x14ac:dyDescent="0.25">
      <c r="A221" s="192">
        <v>190</v>
      </c>
      <c r="B221" s="192" t="s">
        <v>311</v>
      </c>
      <c r="C221" s="193" t="s">
        <v>74</v>
      </c>
      <c r="D221" s="189" t="s">
        <v>205</v>
      </c>
      <c r="E221" s="216">
        <v>100</v>
      </c>
      <c r="F221" s="64" t="s">
        <v>312</v>
      </c>
      <c r="G221" s="76">
        <v>1902.1</v>
      </c>
      <c r="H221" s="68" t="s">
        <v>313</v>
      </c>
      <c r="I221" s="86">
        <f>1974720.02+96891.54</f>
        <v>2071611.56</v>
      </c>
      <c r="J221" s="163">
        <v>2.676955461847356E-4</v>
      </c>
      <c r="K221" s="163">
        <v>4.0133536745972441E-2</v>
      </c>
      <c r="L221" s="80">
        <v>1974720.02</v>
      </c>
    </row>
    <row r="222" spans="1:12" ht="47.25" customHeight="1" x14ac:dyDescent="0.25">
      <c r="A222" s="192"/>
      <c r="B222" s="192"/>
      <c r="C222" s="193"/>
      <c r="D222" s="198"/>
      <c r="E222" s="216"/>
      <c r="F222" s="64" t="s">
        <v>314</v>
      </c>
      <c r="G222" s="76">
        <v>127.81100000000001</v>
      </c>
      <c r="H222" s="68" t="s">
        <v>315</v>
      </c>
      <c r="I222" s="86">
        <v>1065062</v>
      </c>
      <c r="J222" s="163">
        <v>5.5238763498437508E-4</v>
      </c>
      <c r="K222" s="163">
        <v>6.520065512356292E-2</v>
      </c>
      <c r="L222" s="80">
        <v>1065062</v>
      </c>
    </row>
    <row r="223" spans="1:12" ht="78.75" customHeight="1" x14ac:dyDescent="0.25">
      <c r="A223" s="192"/>
      <c r="B223" s="192"/>
      <c r="C223" s="193"/>
      <c r="D223" s="198"/>
      <c r="E223" s="216"/>
      <c r="F223" s="82" t="s">
        <v>316</v>
      </c>
      <c r="G223" s="73">
        <v>69</v>
      </c>
      <c r="H223" s="67" t="s">
        <v>304</v>
      </c>
      <c r="I223" s="72">
        <v>416713</v>
      </c>
      <c r="J223" s="164">
        <v>6.7379151080511693E-4</v>
      </c>
      <c r="K223" s="164">
        <v>9.3076494578302971E-2</v>
      </c>
      <c r="L223" s="72"/>
    </row>
    <row r="224" spans="1:12" ht="63" customHeight="1" x14ac:dyDescent="0.25">
      <c r="A224" s="192">
        <v>191</v>
      </c>
      <c r="B224" s="192" t="s">
        <v>317</v>
      </c>
      <c r="C224" s="192" t="s">
        <v>74</v>
      </c>
      <c r="D224" s="189" t="s">
        <v>205</v>
      </c>
      <c r="E224" s="219">
        <v>100</v>
      </c>
      <c r="F224" s="82" t="s">
        <v>318</v>
      </c>
      <c r="G224" s="70" t="s">
        <v>201</v>
      </c>
      <c r="H224" s="4" t="s">
        <v>201</v>
      </c>
      <c r="I224" s="72">
        <v>3039782</v>
      </c>
      <c r="J224" s="164">
        <v>4.7347511570089293E-4</v>
      </c>
      <c r="K224" s="164">
        <v>6.9593205987437096E-2</v>
      </c>
      <c r="L224" s="72">
        <v>3039782</v>
      </c>
    </row>
    <row r="225" spans="1:12" ht="15.75" customHeight="1" x14ac:dyDescent="0.25">
      <c r="A225" s="192"/>
      <c r="B225" s="192"/>
      <c r="C225" s="192"/>
      <c r="D225" s="198"/>
      <c r="E225" s="219"/>
      <c r="F225" s="82" t="s">
        <v>202</v>
      </c>
      <c r="G225" s="73">
        <v>9</v>
      </c>
      <c r="H225" s="67" t="s">
        <v>319</v>
      </c>
      <c r="I225" s="72">
        <v>80800</v>
      </c>
      <c r="J225" s="164">
        <v>4.5128616557187987E-2</v>
      </c>
      <c r="K225" s="164">
        <v>1.4328771418707125E-2</v>
      </c>
      <c r="L225" s="72"/>
    </row>
    <row r="226" spans="1:12" ht="31.5" customHeight="1" x14ac:dyDescent="0.25">
      <c r="A226" s="193">
        <v>192</v>
      </c>
      <c r="B226" s="193" t="s">
        <v>320</v>
      </c>
      <c r="C226" s="193" t="s">
        <v>74</v>
      </c>
      <c r="D226" s="189" t="s">
        <v>205</v>
      </c>
      <c r="E226" s="216">
        <v>100</v>
      </c>
      <c r="F226" s="64" t="s">
        <v>321</v>
      </c>
      <c r="G226" s="76">
        <f>I226/700</f>
        <v>132433.86428571428</v>
      </c>
      <c r="H226" s="3" t="s">
        <v>319</v>
      </c>
      <c r="I226" s="86">
        <f>21921+92681784</f>
        <v>92703705</v>
      </c>
      <c r="J226" s="163">
        <v>5.3349689584168358E-2</v>
      </c>
      <c r="K226" s="163">
        <v>0.95116565107170159</v>
      </c>
      <c r="L226" s="86">
        <v>92681784</v>
      </c>
    </row>
    <row r="227" spans="1:12" ht="78.75" customHeight="1" x14ac:dyDescent="0.25">
      <c r="A227" s="193"/>
      <c r="B227" s="193"/>
      <c r="C227" s="193"/>
      <c r="D227" s="198"/>
      <c r="E227" s="216"/>
      <c r="F227" s="64" t="s">
        <v>322</v>
      </c>
      <c r="G227" s="76">
        <f>429.62</f>
        <v>429.62</v>
      </c>
      <c r="H227" s="3" t="s">
        <v>323</v>
      </c>
      <c r="I227" s="86">
        <f>1030659</f>
        <v>1030659</v>
      </c>
      <c r="J227" s="163">
        <v>29.126384726986753</v>
      </c>
      <c r="K227" s="163">
        <v>15.468989273636998</v>
      </c>
      <c r="L227" s="86">
        <v>0</v>
      </c>
    </row>
    <row r="228" spans="1:12" ht="63" customHeight="1" x14ac:dyDescent="0.25">
      <c r="A228" s="193"/>
      <c r="B228" s="193"/>
      <c r="C228" s="193"/>
      <c r="D228" s="198"/>
      <c r="E228" s="216"/>
      <c r="F228" s="64" t="s">
        <v>324</v>
      </c>
      <c r="G228" s="76">
        <v>3256</v>
      </c>
      <c r="H228" s="3" t="s">
        <v>319</v>
      </c>
      <c r="I228" s="86">
        <f>9768227.46+168622</f>
        <v>9936849.4600000009</v>
      </c>
      <c r="J228" s="163">
        <v>3.3689575540255846E-4</v>
      </c>
      <c r="K228" s="163">
        <v>4.8292279431355695E-2</v>
      </c>
      <c r="L228" s="86">
        <v>168633</v>
      </c>
    </row>
    <row r="229" spans="1:12" ht="94.5" customHeight="1" x14ac:dyDescent="0.25">
      <c r="A229" s="193"/>
      <c r="B229" s="193"/>
      <c r="C229" s="193"/>
      <c r="D229" s="198"/>
      <c r="E229" s="216"/>
      <c r="F229" s="64" t="s">
        <v>325</v>
      </c>
      <c r="G229" s="76">
        <v>27</v>
      </c>
      <c r="H229" s="3" t="s">
        <v>212</v>
      </c>
      <c r="I229" s="86">
        <v>553884</v>
      </c>
      <c r="J229" s="163">
        <v>1.8304836544589227</v>
      </c>
      <c r="K229" s="163">
        <v>8.3131527060251322</v>
      </c>
      <c r="L229" s="86">
        <v>0</v>
      </c>
    </row>
    <row r="230" spans="1:12" ht="63" customHeight="1" x14ac:dyDescent="0.25">
      <c r="A230" s="193"/>
      <c r="B230" s="193"/>
      <c r="C230" s="193"/>
      <c r="D230" s="198"/>
      <c r="E230" s="216"/>
      <c r="F230" s="64" t="s">
        <v>326</v>
      </c>
      <c r="G230" s="76">
        <v>53806</v>
      </c>
      <c r="H230" s="3" t="s">
        <v>319</v>
      </c>
      <c r="I230" s="86">
        <v>1701379</v>
      </c>
      <c r="J230" s="163">
        <v>8.5286222764071102E-5</v>
      </c>
      <c r="K230" s="163">
        <v>1.2778668724401795E-2</v>
      </c>
      <c r="L230" s="86">
        <v>0</v>
      </c>
    </row>
    <row r="231" spans="1:12" ht="78.75" customHeight="1" x14ac:dyDescent="0.25">
      <c r="A231" s="193">
        <v>193</v>
      </c>
      <c r="B231" s="193" t="s">
        <v>327</v>
      </c>
      <c r="C231" s="193" t="s">
        <v>74</v>
      </c>
      <c r="D231" s="217" t="s">
        <v>205</v>
      </c>
      <c r="E231" s="219">
        <v>100</v>
      </c>
      <c r="F231" s="64" t="s">
        <v>328</v>
      </c>
      <c r="G231" s="70">
        <v>61</v>
      </c>
      <c r="H231" s="79" t="s">
        <v>212</v>
      </c>
      <c r="I231" s="80">
        <v>3904790</v>
      </c>
      <c r="J231" s="162">
        <v>8.804816093899297E-4</v>
      </c>
      <c r="K231" s="162">
        <v>9.532924294649292E-2</v>
      </c>
      <c r="L231" s="80">
        <v>3904790</v>
      </c>
    </row>
    <row r="232" spans="1:12" ht="31.5" customHeight="1" x14ac:dyDescent="0.25">
      <c r="A232" s="193"/>
      <c r="B232" s="193"/>
      <c r="C232" s="193"/>
      <c r="D232" s="218"/>
      <c r="E232" s="219"/>
      <c r="F232" s="64" t="s">
        <v>329</v>
      </c>
      <c r="G232" s="70">
        <v>124.68</v>
      </c>
      <c r="H232" s="79" t="s">
        <v>330</v>
      </c>
      <c r="I232" s="80">
        <v>4226537.8499999996</v>
      </c>
      <c r="J232" s="162">
        <v>4.2764515257856289E-4</v>
      </c>
      <c r="K232" s="162">
        <v>4.0882528045816935E-2</v>
      </c>
      <c r="L232" s="80">
        <v>4226537.8499999996</v>
      </c>
    </row>
    <row r="233" spans="1:12" ht="31.5" customHeight="1" x14ac:dyDescent="0.25">
      <c r="A233" s="193"/>
      <c r="B233" s="193"/>
      <c r="C233" s="193"/>
      <c r="D233" s="218"/>
      <c r="E233" s="219"/>
      <c r="F233" s="64" t="s">
        <v>331</v>
      </c>
      <c r="G233" s="70">
        <v>1548082</v>
      </c>
      <c r="H233" s="79" t="s">
        <v>332</v>
      </c>
      <c r="I233" s="80">
        <v>9975210.2699999996</v>
      </c>
      <c r="J233" s="162">
        <v>4.580293521174757E-3</v>
      </c>
      <c r="K233" s="162">
        <v>0</v>
      </c>
      <c r="L233" s="80">
        <v>9975210.2699999996</v>
      </c>
    </row>
    <row r="234" spans="1:12" ht="78.75" customHeight="1" x14ac:dyDescent="0.25">
      <c r="A234" s="193"/>
      <c r="B234" s="193"/>
      <c r="C234" s="193"/>
      <c r="D234" s="218"/>
      <c r="E234" s="219"/>
      <c r="F234" s="64" t="s">
        <v>333</v>
      </c>
      <c r="G234" s="70">
        <v>135</v>
      </c>
      <c r="H234" s="79" t="s">
        <v>212</v>
      </c>
      <c r="I234" s="80">
        <v>1337690.1599999999</v>
      </c>
      <c r="J234" s="162">
        <v>6.3372823178427207E-4</v>
      </c>
      <c r="K234" s="162">
        <v>5.9799039293920414E-2</v>
      </c>
      <c r="L234" s="80">
        <v>0</v>
      </c>
    </row>
    <row r="235" spans="1:12" ht="94.5" customHeight="1" x14ac:dyDescent="0.25">
      <c r="A235" s="193"/>
      <c r="B235" s="193"/>
      <c r="C235" s="193"/>
      <c r="D235" s="218"/>
      <c r="E235" s="219"/>
      <c r="F235" s="64" t="s">
        <v>334</v>
      </c>
      <c r="G235" s="70">
        <v>511</v>
      </c>
      <c r="H235" s="79" t="s">
        <v>212</v>
      </c>
      <c r="I235" s="80">
        <v>1576892.79</v>
      </c>
      <c r="J235" s="162">
        <v>1.0625874231210424E-3</v>
      </c>
      <c r="K235" s="162">
        <v>8.9474520396411586E-2</v>
      </c>
      <c r="L235" s="80">
        <v>0</v>
      </c>
    </row>
    <row r="236" spans="1:12" ht="63" customHeight="1" x14ac:dyDescent="0.25">
      <c r="A236" s="193"/>
      <c r="B236" s="193"/>
      <c r="C236" s="193"/>
      <c r="D236" s="218"/>
      <c r="E236" s="219"/>
      <c r="F236" s="64" t="s">
        <v>335</v>
      </c>
      <c r="G236" s="70">
        <v>1209</v>
      </c>
      <c r="H236" s="79" t="s">
        <v>212</v>
      </c>
      <c r="I236" s="80">
        <v>2282714.37</v>
      </c>
      <c r="J236" s="162">
        <v>1.1193437350672391E-3</v>
      </c>
      <c r="K236" s="162">
        <v>0.10515320659201027</v>
      </c>
      <c r="L236" s="80">
        <v>0</v>
      </c>
    </row>
    <row r="237" spans="1:12" ht="47.25" customHeight="1" x14ac:dyDescent="0.25">
      <c r="A237" s="193"/>
      <c r="B237" s="193"/>
      <c r="C237" s="193"/>
      <c r="D237" s="197"/>
      <c r="E237" s="219"/>
      <c r="F237" s="64" t="s">
        <v>336</v>
      </c>
      <c r="G237" s="70">
        <v>2240</v>
      </c>
      <c r="H237" s="79" t="s">
        <v>212</v>
      </c>
      <c r="I237" s="80">
        <v>4122649.53</v>
      </c>
      <c r="J237" s="162">
        <v>1.1800456729776101E-3</v>
      </c>
      <c r="K237" s="162">
        <v>0.12074149494748657</v>
      </c>
      <c r="L237" s="80">
        <v>0</v>
      </c>
    </row>
    <row r="238" spans="1:12" ht="126" customHeight="1" x14ac:dyDescent="0.25">
      <c r="A238" s="64">
        <v>194</v>
      </c>
      <c r="B238" s="64" t="s">
        <v>337</v>
      </c>
      <c r="C238" s="64" t="s">
        <v>74</v>
      </c>
      <c r="D238" s="91" t="s">
        <v>205</v>
      </c>
      <c r="E238" s="70">
        <v>100</v>
      </c>
      <c r="F238" s="64" t="s">
        <v>338</v>
      </c>
      <c r="G238" s="70">
        <v>139</v>
      </c>
      <c r="H238" s="4" t="s">
        <v>319</v>
      </c>
      <c r="I238" s="80">
        <v>18326251.23</v>
      </c>
      <c r="J238" s="162">
        <v>7.2599517740803586E-4</v>
      </c>
      <c r="K238" s="162">
        <v>6.6263709796115497E-2</v>
      </c>
      <c r="L238" s="80">
        <v>12905200</v>
      </c>
    </row>
    <row r="239" spans="1:12" ht="15.75" customHeight="1" x14ac:dyDescent="0.25">
      <c r="A239" s="189">
        <v>195</v>
      </c>
      <c r="B239" s="189" t="s">
        <v>339</v>
      </c>
      <c r="C239" s="189" t="s">
        <v>78</v>
      </c>
      <c r="D239" s="189" t="s">
        <v>205</v>
      </c>
      <c r="E239" s="214">
        <v>100</v>
      </c>
      <c r="F239" s="189" t="s">
        <v>83</v>
      </c>
      <c r="G239" s="87">
        <v>30172</v>
      </c>
      <c r="H239" s="79" t="s">
        <v>84</v>
      </c>
      <c r="I239" s="81">
        <v>74493305</v>
      </c>
      <c r="J239" s="162">
        <v>0.16128374419474473</v>
      </c>
      <c r="K239" s="162">
        <v>0.17331266620025845</v>
      </c>
      <c r="L239" s="81">
        <v>74493305</v>
      </c>
    </row>
    <row r="240" spans="1:12" ht="15.75" customHeight="1" x14ac:dyDescent="0.25">
      <c r="A240" s="188"/>
      <c r="B240" s="198" t="s">
        <v>339</v>
      </c>
      <c r="C240" s="198" t="s">
        <v>78</v>
      </c>
      <c r="D240" s="198" t="s">
        <v>205</v>
      </c>
      <c r="E240" s="220">
        <v>1</v>
      </c>
      <c r="F240" s="198" t="s">
        <v>83</v>
      </c>
      <c r="G240" s="87">
        <v>382848</v>
      </c>
      <c r="H240" s="79" t="s">
        <v>85</v>
      </c>
      <c r="I240" s="81">
        <v>195369816</v>
      </c>
      <c r="J240" s="162">
        <v>2.0465053326749842</v>
      </c>
      <c r="K240" s="162">
        <v>0.45453834684894046</v>
      </c>
      <c r="L240" s="81">
        <v>170145924</v>
      </c>
    </row>
    <row r="241" spans="1:12" ht="47.25" customHeight="1" x14ac:dyDescent="0.25">
      <c r="A241" s="188"/>
      <c r="B241" s="198" t="s">
        <v>339</v>
      </c>
      <c r="C241" s="198" t="s">
        <v>78</v>
      </c>
      <c r="D241" s="198" t="s">
        <v>205</v>
      </c>
      <c r="E241" s="220">
        <v>1</v>
      </c>
      <c r="F241" s="198" t="s">
        <v>83</v>
      </c>
      <c r="G241" s="87">
        <v>61036</v>
      </c>
      <c r="H241" s="79" t="s">
        <v>340</v>
      </c>
      <c r="I241" s="81">
        <v>32150667</v>
      </c>
      <c r="J241" s="162">
        <v>0.32626655875216887</v>
      </c>
      <c r="K241" s="162">
        <v>7.4800249739042521E-2</v>
      </c>
      <c r="L241" s="81">
        <v>32150667</v>
      </c>
    </row>
    <row r="242" spans="1:12" ht="15.75" customHeight="1" x14ac:dyDescent="0.25">
      <c r="A242" s="188"/>
      <c r="B242" s="198" t="s">
        <v>339</v>
      </c>
      <c r="C242" s="198" t="s">
        <v>78</v>
      </c>
      <c r="D242" s="198" t="s">
        <v>205</v>
      </c>
      <c r="E242" s="220">
        <v>1</v>
      </c>
      <c r="F242" s="198" t="s">
        <v>83</v>
      </c>
      <c r="G242" s="87">
        <v>124450</v>
      </c>
      <c r="H242" s="79" t="s">
        <v>87</v>
      </c>
      <c r="I242" s="81">
        <v>243588120</v>
      </c>
      <c r="J242" s="162">
        <v>0.66524466276799621</v>
      </c>
      <c r="K242" s="162">
        <v>0.5667208151377966</v>
      </c>
      <c r="L242" s="81">
        <v>243588120</v>
      </c>
    </row>
    <row r="243" spans="1:12" ht="31.5" customHeight="1" x14ac:dyDescent="0.25">
      <c r="A243" s="188"/>
      <c r="B243" s="198" t="s">
        <v>339</v>
      </c>
      <c r="C243" s="198" t="s">
        <v>78</v>
      </c>
      <c r="D243" s="198" t="s">
        <v>205</v>
      </c>
      <c r="E243" s="220">
        <v>1</v>
      </c>
      <c r="F243" s="198" t="s">
        <v>83</v>
      </c>
      <c r="G243" s="87">
        <v>15015</v>
      </c>
      <c r="H243" s="79" t="s">
        <v>88</v>
      </c>
      <c r="I243" s="81">
        <v>662410627</v>
      </c>
      <c r="J243" s="162">
        <v>8.0262343201779524E-2</v>
      </c>
      <c r="K243" s="162">
        <v>1.5411338224925704</v>
      </c>
      <c r="L243" s="81">
        <v>661218733</v>
      </c>
    </row>
    <row r="244" spans="1:12" ht="15.75" customHeight="1" x14ac:dyDescent="0.25">
      <c r="A244" s="188"/>
      <c r="B244" s="198" t="s">
        <v>339</v>
      </c>
      <c r="C244" s="198" t="s">
        <v>78</v>
      </c>
      <c r="D244" s="198" t="s">
        <v>205</v>
      </c>
      <c r="E244" s="220">
        <v>1</v>
      </c>
      <c r="F244" s="198" t="s">
        <v>83</v>
      </c>
      <c r="G244" s="87">
        <v>2839</v>
      </c>
      <c r="H244" s="79" t="s">
        <v>89</v>
      </c>
      <c r="I244" s="81">
        <v>14036931</v>
      </c>
      <c r="J244" s="162">
        <v>1.5175810346310497E-2</v>
      </c>
      <c r="K244" s="162">
        <v>3.2657672214691777E-2</v>
      </c>
      <c r="L244" s="81">
        <v>14036931</v>
      </c>
    </row>
    <row r="245" spans="1:12" ht="47.25" customHeight="1" x14ac:dyDescent="0.25">
      <c r="A245" s="64">
        <v>196</v>
      </c>
      <c r="B245" s="23" t="s">
        <v>341</v>
      </c>
      <c r="C245" s="67" t="s">
        <v>78</v>
      </c>
      <c r="D245" s="67" t="s">
        <v>205</v>
      </c>
      <c r="E245" s="73">
        <v>100</v>
      </c>
      <c r="F245" s="67" t="s">
        <v>90</v>
      </c>
      <c r="G245" s="29">
        <v>9.1999999999999993</v>
      </c>
      <c r="H245" s="67" t="s">
        <v>91</v>
      </c>
      <c r="I245" s="72">
        <v>28025.9</v>
      </c>
      <c r="J245" s="164">
        <v>4.0072828009164493E-2</v>
      </c>
      <c r="K245" s="164">
        <v>7.2009516040368357E-2</v>
      </c>
      <c r="L245" s="72">
        <v>0</v>
      </c>
    </row>
    <row r="246" spans="1:12" ht="47.25" customHeight="1" x14ac:dyDescent="0.25">
      <c r="A246" s="64">
        <v>197</v>
      </c>
      <c r="B246" s="64" t="s">
        <v>342</v>
      </c>
      <c r="C246" s="67" t="s">
        <v>78</v>
      </c>
      <c r="D246" s="64" t="s">
        <v>205</v>
      </c>
      <c r="E246" s="70">
        <v>100</v>
      </c>
      <c r="F246" s="64" t="s">
        <v>343</v>
      </c>
      <c r="G246" s="70" t="s">
        <v>344</v>
      </c>
      <c r="H246" s="64" t="s">
        <v>345</v>
      </c>
      <c r="I246" s="80">
        <v>98401600</v>
      </c>
      <c r="J246" s="162">
        <v>5.8288034814159433</v>
      </c>
      <c r="K246" s="162">
        <v>2.1956497744911814</v>
      </c>
      <c r="L246" s="80">
        <v>103314100</v>
      </c>
    </row>
    <row r="247" spans="1:12" ht="47.25" customHeight="1" x14ac:dyDescent="0.25">
      <c r="A247" s="64">
        <v>198</v>
      </c>
      <c r="B247" s="64" t="s">
        <v>245</v>
      </c>
      <c r="C247" s="64" t="s">
        <v>74</v>
      </c>
      <c r="D247" s="64" t="s">
        <v>205</v>
      </c>
      <c r="E247" s="70">
        <v>100</v>
      </c>
      <c r="F247" s="64" t="s">
        <v>200</v>
      </c>
      <c r="G247" s="70" t="s">
        <v>201</v>
      </c>
      <c r="H247" s="64" t="s">
        <v>33</v>
      </c>
      <c r="I247" s="80">
        <v>46433569.140000001</v>
      </c>
      <c r="J247" s="95" t="s">
        <v>201</v>
      </c>
      <c r="K247" s="162">
        <v>0.92248810536188197</v>
      </c>
      <c r="L247" s="80">
        <v>44803569.140000001</v>
      </c>
    </row>
    <row r="248" spans="1:12" ht="47.25" customHeight="1" x14ac:dyDescent="0.25">
      <c r="A248" s="64">
        <v>199</v>
      </c>
      <c r="B248" s="64" t="s">
        <v>246</v>
      </c>
      <c r="C248" s="64" t="s">
        <v>74</v>
      </c>
      <c r="D248" s="64" t="s">
        <v>205</v>
      </c>
      <c r="E248" s="70">
        <v>100</v>
      </c>
      <c r="F248" s="64" t="s">
        <v>200</v>
      </c>
      <c r="G248" s="70" t="s">
        <v>201</v>
      </c>
      <c r="H248" s="64" t="s">
        <v>33</v>
      </c>
      <c r="I248" s="80">
        <v>33127360.390000001</v>
      </c>
      <c r="J248" s="95" t="s">
        <v>201</v>
      </c>
      <c r="K248" s="162">
        <v>0.65813583766676098</v>
      </c>
      <c r="L248" s="80">
        <v>31677360.390000001</v>
      </c>
    </row>
    <row r="249" spans="1:12" ht="47.25" customHeight="1" x14ac:dyDescent="0.25">
      <c r="A249" s="64">
        <v>200</v>
      </c>
      <c r="B249" s="64" t="s">
        <v>247</v>
      </c>
      <c r="C249" s="64" t="s">
        <v>74</v>
      </c>
      <c r="D249" s="64" t="s">
        <v>205</v>
      </c>
      <c r="E249" s="70">
        <v>100</v>
      </c>
      <c r="F249" s="64" t="s">
        <v>200</v>
      </c>
      <c r="G249" s="70" t="s">
        <v>201</v>
      </c>
      <c r="H249" s="64" t="s">
        <v>33</v>
      </c>
      <c r="I249" s="80">
        <v>20960276.870000001</v>
      </c>
      <c r="J249" s="95" t="s">
        <v>201</v>
      </c>
      <c r="K249" s="162">
        <v>0.41641438415747806</v>
      </c>
      <c r="L249" s="80">
        <v>19560276.870000001</v>
      </c>
    </row>
    <row r="250" spans="1:12" ht="47.25" customHeight="1" x14ac:dyDescent="0.25">
      <c r="A250" s="64">
        <v>201</v>
      </c>
      <c r="B250" s="64" t="s">
        <v>248</v>
      </c>
      <c r="C250" s="64" t="s">
        <v>74</v>
      </c>
      <c r="D250" s="64" t="s">
        <v>205</v>
      </c>
      <c r="E250" s="70">
        <v>100</v>
      </c>
      <c r="F250" s="64" t="s">
        <v>200</v>
      </c>
      <c r="G250" s="70" t="s">
        <v>201</v>
      </c>
      <c r="H250" s="64" t="s">
        <v>33</v>
      </c>
      <c r="I250" s="80">
        <v>29207243.550000001</v>
      </c>
      <c r="J250" s="95" t="s">
        <v>201</v>
      </c>
      <c r="K250" s="162">
        <v>0.58025551910616169</v>
      </c>
      <c r="L250" s="80">
        <v>28217243.550000001</v>
      </c>
    </row>
    <row r="251" spans="1:12" ht="47.25" customHeight="1" x14ac:dyDescent="0.25">
      <c r="A251" s="64">
        <v>202</v>
      </c>
      <c r="B251" s="64" t="s">
        <v>249</v>
      </c>
      <c r="C251" s="64" t="s">
        <v>74</v>
      </c>
      <c r="D251" s="64" t="s">
        <v>205</v>
      </c>
      <c r="E251" s="70">
        <v>100</v>
      </c>
      <c r="F251" s="64" t="s">
        <v>200</v>
      </c>
      <c r="G251" s="70" t="s">
        <v>201</v>
      </c>
      <c r="H251" s="64" t="s">
        <v>33</v>
      </c>
      <c r="I251" s="80">
        <v>20048432.739999998</v>
      </c>
      <c r="J251" s="95" t="s">
        <v>201</v>
      </c>
      <c r="K251" s="162">
        <v>0.39829892632280478</v>
      </c>
      <c r="L251" s="80">
        <v>5008432.74</v>
      </c>
    </row>
    <row r="252" spans="1:12" ht="47.25" customHeight="1" x14ac:dyDescent="0.25">
      <c r="A252" s="64">
        <v>203</v>
      </c>
      <c r="B252" s="64" t="s">
        <v>250</v>
      </c>
      <c r="C252" s="64" t="s">
        <v>74</v>
      </c>
      <c r="D252" s="64" t="s">
        <v>205</v>
      </c>
      <c r="E252" s="70">
        <v>100</v>
      </c>
      <c r="F252" s="64" t="s">
        <v>200</v>
      </c>
      <c r="G252" s="70" t="s">
        <v>201</v>
      </c>
      <c r="H252" s="64" t="s">
        <v>33</v>
      </c>
      <c r="I252" s="80">
        <v>6087747.6100000003</v>
      </c>
      <c r="J252" s="95" t="s">
        <v>201</v>
      </c>
      <c r="K252" s="162">
        <v>0.12094428368704603</v>
      </c>
      <c r="L252" s="80">
        <v>4847747.6100000003</v>
      </c>
    </row>
    <row r="253" spans="1:12" ht="47.25" customHeight="1" x14ac:dyDescent="0.25">
      <c r="A253" s="64">
        <v>204</v>
      </c>
      <c r="B253" s="64" t="s">
        <v>251</v>
      </c>
      <c r="C253" s="64" t="s">
        <v>74</v>
      </c>
      <c r="D253" s="64" t="s">
        <v>205</v>
      </c>
      <c r="E253" s="70">
        <v>100</v>
      </c>
      <c r="F253" s="64" t="s">
        <v>200</v>
      </c>
      <c r="G253" s="70" t="s">
        <v>201</v>
      </c>
      <c r="H253" s="64" t="s">
        <v>33</v>
      </c>
      <c r="I253" s="80">
        <v>26031337.93</v>
      </c>
      <c r="J253" s="95" t="s">
        <v>201</v>
      </c>
      <c r="K253" s="162">
        <v>0.5171603228405327</v>
      </c>
      <c r="L253" s="80">
        <v>25625303.309999999</v>
      </c>
    </row>
    <row r="254" spans="1:12" ht="47.25" customHeight="1" x14ac:dyDescent="0.25">
      <c r="A254" s="64">
        <v>205</v>
      </c>
      <c r="B254" s="64" t="s">
        <v>253</v>
      </c>
      <c r="C254" s="64" t="s">
        <v>74</v>
      </c>
      <c r="D254" s="64" t="s">
        <v>205</v>
      </c>
      <c r="E254" s="70">
        <v>100</v>
      </c>
      <c r="F254" s="64" t="s">
        <v>200</v>
      </c>
      <c r="G254" s="70" t="s">
        <v>201</v>
      </c>
      <c r="H254" s="64" t="s">
        <v>33</v>
      </c>
      <c r="I254" s="80">
        <v>14054515.470000001</v>
      </c>
      <c r="J254" s="95" t="s">
        <v>201</v>
      </c>
      <c r="K254" s="162">
        <v>0.2792187546171378</v>
      </c>
      <c r="L254" s="80">
        <v>5171602.7699999996</v>
      </c>
    </row>
    <row r="255" spans="1:12" ht="85.5" customHeight="1" x14ac:dyDescent="0.25">
      <c r="A255" s="64">
        <v>206</v>
      </c>
      <c r="B255" s="64" t="s">
        <v>346</v>
      </c>
      <c r="C255" s="64" t="s">
        <v>78</v>
      </c>
      <c r="D255" s="64" t="s">
        <v>205</v>
      </c>
      <c r="E255" s="70">
        <v>100</v>
      </c>
      <c r="F255" s="64" t="s">
        <v>32</v>
      </c>
      <c r="G255" s="70">
        <v>251</v>
      </c>
      <c r="H255" s="64" t="s">
        <v>33</v>
      </c>
      <c r="I255" s="80">
        <v>0</v>
      </c>
      <c r="J255" s="169">
        <v>1.5362118052827075E-3</v>
      </c>
      <c r="K255" s="169">
        <v>0</v>
      </c>
      <c r="L255" s="80">
        <v>0</v>
      </c>
    </row>
    <row r="256" spans="1:12" ht="78.75" customHeight="1" x14ac:dyDescent="0.25">
      <c r="A256" s="64">
        <v>207</v>
      </c>
      <c r="B256" s="64" t="s">
        <v>347</v>
      </c>
      <c r="C256" s="64" t="s">
        <v>78</v>
      </c>
      <c r="D256" s="64" t="s">
        <v>205</v>
      </c>
      <c r="E256" s="70">
        <v>100</v>
      </c>
      <c r="F256" s="64" t="s">
        <v>32</v>
      </c>
      <c r="G256" s="70">
        <v>500</v>
      </c>
      <c r="H256" s="64" t="s">
        <v>33</v>
      </c>
      <c r="I256" s="80">
        <v>186000</v>
      </c>
      <c r="J256" s="169">
        <v>3.0601828790492182E-3</v>
      </c>
      <c r="K256" s="169">
        <v>1.0206019448629601E-2</v>
      </c>
      <c r="L256" s="80" t="s">
        <v>348</v>
      </c>
    </row>
    <row r="257" spans="1:12" ht="31.5" customHeight="1" x14ac:dyDescent="0.25">
      <c r="A257" s="64">
        <v>208</v>
      </c>
      <c r="B257" s="64" t="s">
        <v>349</v>
      </c>
      <c r="C257" s="67" t="s">
        <v>78</v>
      </c>
      <c r="D257" s="64" t="s">
        <v>205</v>
      </c>
      <c r="E257" s="70">
        <v>93.1</v>
      </c>
      <c r="F257" s="67" t="s">
        <v>350</v>
      </c>
      <c r="G257" s="70">
        <v>1992</v>
      </c>
      <c r="H257" s="8" t="s">
        <v>15</v>
      </c>
      <c r="I257" s="80">
        <f>111942251.4+3013184.33</f>
        <v>114955435.73</v>
      </c>
      <c r="J257" s="164">
        <v>1.0976492947685936E-2</v>
      </c>
      <c r="K257" s="164">
        <v>0.25072783543569632</v>
      </c>
      <c r="L257" s="80">
        <f>109115100+35956676.42-1206627.84</f>
        <v>143865148.58000001</v>
      </c>
    </row>
    <row r="258" spans="1:12" ht="63" customHeight="1" x14ac:dyDescent="0.25">
      <c r="A258" s="64">
        <v>209</v>
      </c>
      <c r="B258" s="5" t="s">
        <v>352</v>
      </c>
      <c r="C258" s="5" t="s">
        <v>74</v>
      </c>
      <c r="D258" s="5" t="s">
        <v>353</v>
      </c>
      <c r="E258" s="7">
        <v>100</v>
      </c>
      <c r="F258" s="5" t="s">
        <v>354</v>
      </c>
      <c r="G258" s="7">
        <v>11370</v>
      </c>
      <c r="H258" s="6" t="s">
        <v>355</v>
      </c>
      <c r="I258" s="21">
        <v>0</v>
      </c>
      <c r="J258" s="165">
        <v>4.580293521174757E-3</v>
      </c>
      <c r="K258" s="165">
        <v>0</v>
      </c>
      <c r="L258" s="21">
        <v>8866031</v>
      </c>
    </row>
    <row r="259" spans="1:12" ht="78.75" customHeight="1" x14ac:dyDescent="0.25">
      <c r="A259" s="64">
        <v>210</v>
      </c>
      <c r="B259" s="5" t="s">
        <v>356</v>
      </c>
      <c r="C259" s="5" t="s">
        <v>74</v>
      </c>
      <c r="D259" s="5" t="s">
        <v>353</v>
      </c>
      <c r="E259" s="7">
        <v>100</v>
      </c>
      <c r="F259" s="5" t="s">
        <v>357</v>
      </c>
      <c r="G259" s="7">
        <v>466122</v>
      </c>
      <c r="H259" s="6" t="s">
        <v>186</v>
      </c>
      <c r="I259" s="21">
        <v>10240670</v>
      </c>
      <c r="J259" s="165">
        <v>0.32113783223192827</v>
      </c>
      <c r="K259" s="165">
        <v>0.2014322851226413</v>
      </c>
      <c r="L259" s="21">
        <v>5877000</v>
      </c>
    </row>
    <row r="260" spans="1:12" ht="47.25" customHeight="1" x14ac:dyDescent="0.25">
      <c r="A260" s="64">
        <v>211</v>
      </c>
      <c r="B260" s="5" t="s">
        <v>358</v>
      </c>
      <c r="C260" s="5" t="s">
        <v>74</v>
      </c>
      <c r="D260" s="5" t="s">
        <v>353</v>
      </c>
      <c r="E260" s="7">
        <v>100</v>
      </c>
      <c r="F260" s="5" t="s">
        <v>359</v>
      </c>
      <c r="G260" s="7">
        <v>13890</v>
      </c>
      <c r="H260" s="6" t="s">
        <v>360</v>
      </c>
      <c r="I260" s="21">
        <v>0</v>
      </c>
      <c r="J260" s="165">
        <v>8.501188037998729E-2</v>
      </c>
      <c r="K260" s="165">
        <v>0</v>
      </c>
      <c r="L260" s="21">
        <v>6642148.8399999999</v>
      </c>
    </row>
    <row r="261" spans="1:12" ht="63" customHeight="1" x14ac:dyDescent="0.25">
      <c r="A261" s="64">
        <v>212</v>
      </c>
      <c r="B261" s="5" t="s">
        <v>361</v>
      </c>
      <c r="C261" s="5" t="s">
        <v>74</v>
      </c>
      <c r="D261" s="5" t="s">
        <v>353</v>
      </c>
      <c r="E261" s="7">
        <v>100</v>
      </c>
      <c r="F261" s="5" t="s">
        <v>359</v>
      </c>
      <c r="G261" s="7">
        <v>28770</v>
      </c>
      <c r="H261" s="6" t="s">
        <v>362</v>
      </c>
      <c r="I261" s="21">
        <v>1904500.6</v>
      </c>
      <c r="J261" s="165">
        <v>0.17608292286049204</v>
      </c>
      <c r="K261" s="165">
        <v>0.10450199012648788</v>
      </c>
      <c r="L261" s="21">
        <v>20503502.5</v>
      </c>
    </row>
    <row r="262" spans="1:12" ht="63" customHeight="1" x14ac:dyDescent="0.25">
      <c r="A262" s="64">
        <v>213</v>
      </c>
      <c r="B262" s="5" t="s">
        <v>363</v>
      </c>
      <c r="C262" s="5" t="s">
        <v>74</v>
      </c>
      <c r="D262" s="5" t="s">
        <v>353</v>
      </c>
      <c r="E262" s="7">
        <v>100</v>
      </c>
      <c r="F262" s="5" t="s">
        <v>359</v>
      </c>
      <c r="G262" s="7">
        <v>2807</v>
      </c>
      <c r="H262" s="6" t="s">
        <v>362</v>
      </c>
      <c r="I262" s="21">
        <v>0</v>
      </c>
      <c r="J262" s="165">
        <v>1.7179866682982312E-2</v>
      </c>
      <c r="K262" s="165">
        <v>0</v>
      </c>
      <c r="L262" s="21">
        <v>4894930.57</v>
      </c>
    </row>
    <row r="263" spans="1:12" ht="63" customHeight="1" x14ac:dyDescent="0.25">
      <c r="A263" s="64">
        <v>214</v>
      </c>
      <c r="B263" s="5" t="s">
        <v>364</v>
      </c>
      <c r="C263" s="5" t="s">
        <v>74</v>
      </c>
      <c r="D263" s="5" t="s">
        <v>353</v>
      </c>
      <c r="E263" s="7">
        <v>100</v>
      </c>
      <c r="F263" s="5" t="s">
        <v>359</v>
      </c>
      <c r="G263" s="7">
        <v>2423</v>
      </c>
      <c r="H263" s="6" t="s">
        <v>362</v>
      </c>
      <c r="I263" s="21">
        <v>2400</v>
      </c>
      <c r="J263" s="165">
        <v>1.4829646231872513E-2</v>
      </c>
      <c r="K263" s="165">
        <v>1.3169057353070452E-4</v>
      </c>
      <c r="L263" s="21">
        <v>2726288.54</v>
      </c>
    </row>
    <row r="264" spans="1:12" ht="63" customHeight="1" x14ac:dyDescent="0.25">
      <c r="A264" s="64">
        <v>215</v>
      </c>
      <c r="B264" s="5" t="s">
        <v>365</v>
      </c>
      <c r="C264" s="5" t="s">
        <v>74</v>
      </c>
      <c r="D264" s="5" t="s">
        <v>353</v>
      </c>
      <c r="E264" s="7">
        <v>100</v>
      </c>
      <c r="F264" s="5" t="s">
        <v>359</v>
      </c>
      <c r="G264" s="7">
        <v>2076</v>
      </c>
      <c r="H264" s="6" t="s">
        <v>362</v>
      </c>
      <c r="I264" s="21">
        <v>3330</v>
      </c>
      <c r="J264" s="165">
        <v>1.2705879313812356E-2</v>
      </c>
      <c r="K264" s="165">
        <v>1.8272067077385252E-4</v>
      </c>
      <c r="L264" s="21">
        <v>3067513.14</v>
      </c>
    </row>
    <row r="265" spans="1:12" ht="63" customHeight="1" x14ac:dyDescent="0.25">
      <c r="A265" s="64">
        <v>216</v>
      </c>
      <c r="B265" s="5" t="s">
        <v>366</v>
      </c>
      <c r="C265" s="5" t="s">
        <v>74</v>
      </c>
      <c r="D265" s="5" t="s">
        <v>353</v>
      </c>
      <c r="E265" s="7">
        <v>100</v>
      </c>
      <c r="F265" s="5" t="s">
        <v>359</v>
      </c>
      <c r="G265" s="7">
        <v>7325</v>
      </c>
      <c r="H265" s="6" t="s">
        <v>362</v>
      </c>
      <c r="I265" s="21">
        <v>4700</v>
      </c>
      <c r="J265" s="165">
        <v>4.483167917807105E-2</v>
      </c>
      <c r="K265" s="165">
        <v>2.5789403983096301E-4</v>
      </c>
      <c r="L265" s="21">
        <v>3488302.29</v>
      </c>
    </row>
    <row r="266" spans="1:12" ht="78.75" customHeight="1" x14ac:dyDescent="0.25">
      <c r="A266" s="64">
        <v>217</v>
      </c>
      <c r="B266" s="5" t="s">
        <v>367</v>
      </c>
      <c r="C266" s="5" t="s">
        <v>74</v>
      </c>
      <c r="D266" s="5" t="s">
        <v>353</v>
      </c>
      <c r="E266" s="7">
        <v>100</v>
      </c>
      <c r="F266" s="5" t="s">
        <v>359</v>
      </c>
      <c r="G266" s="7">
        <v>3442</v>
      </c>
      <c r="H266" s="6" t="s">
        <v>362</v>
      </c>
      <c r="I266" s="21">
        <v>0</v>
      </c>
      <c r="J266" s="165">
        <v>2.1066298939374822E-2</v>
      </c>
      <c r="K266" s="165">
        <v>0</v>
      </c>
      <c r="L266" s="21">
        <v>3444724.79</v>
      </c>
    </row>
    <row r="267" spans="1:12" ht="63" customHeight="1" x14ac:dyDescent="0.25">
      <c r="A267" s="64">
        <v>218</v>
      </c>
      <c r="B267" s="5" t="s">
        <v>368</v>
      </c>
      <c r="C267" s="5" t="s">
        <v>74</v>
      </c>
      <c r="D267" s="5" t="s">
        <v>353</v>
      </c>
      <c r="E267" s="7">
        <v>100</v>
      </c>
      <c r="F267" s="5" t="s">
        <v>359</v>
      </c>
      <c r="G267" s="7">
        <v>2747</v>
      </c>
      <c r="H267" s="6" t="s">
        <v>362</v>
      </c>
      <c r="I267" s="21">
        <v>0</v>
      </c>
      <c r="J267" s="165">
        <v>1.6812644737496406E-2</v>
      </c>
      <c r="K267" s="165">
        <v>0</v>
      </c>
      <c r="L267" s="21">
        <v>3326517.16</v>
      </c>
    </row>
    <row r="268" spans="1:12" ht="63" customHeight="1" x14ac:dyDescent="0.25">
      <c r="A268" s="64">
        <v>219</v>
      </c>
      <c r="B268" s="5" t="s">
        <v>369</v>
      </c>
      <c r="C268" s="5" t="s">
        <v>74</v>
      </c>
      <c r="D268" s="5" t="s">
        <v>353</v>
      </c>
      <c r="E268" s="7">
        <v>100</v>
      </c>
      <c r="F268" s="5" t="s">
        <v>359</v>
      </c>
      <c r="G268" s="7">
        <v>3475</v>
      </c>
      <c r="H268" s="6" t="s">
        <v>362</v>
      </c>
      <c r="I268" s="21">
        <v>3800</v>
      </c>
      <c r="J268" s="165">
        <v>2.1268271009392069E-2</v>
      </c>
      <c r="K268" s="165">
        <v>2.0851007475694881E-4</v>
      </c>
      <c r="L268" s="21">
        <v>4320470.75</v>
      </c>
    </row>
    <row r="269" spans="1:12" ht="63" customHeight="1" x14ac:dyDescent="0.25">
      <c r="A269" s="64">
        <v>220</v>
      </c>
      <c r="B269" s="5" t="s">
        <v>370</v>
      </c>
      <c r="C269" s="5" t="s">
        <v>74</v>
      </c>
      <c r="D269" s="5" t="s">
        <v>353</v>
      </c>
      <c r="E269" s="7">
        <v>100</v>
      </c>
      <c r="F269" s="5" t="s">
        <v>359</v>
      </c>
      <c r="G269" s="7">
        <v>2556</v>
      </c>
      <c r="H269" s="6" t="s">
        <v>362</v>
      </c>
      <c r="I269" s="21">
        <v>0</v>
      </c>
      <c r="J269" s="165">
        <v>1.5643654877699604E-2</v>
      </c>
      <c r="K269" s="165">
        <v>0</v>
      </c>
      <c r="L269" s="21">
        <v>4375605.13</v>
      </c>
    </row>
    <row r="270" spans="1:12" ht="78.75" customHeight="1" x14ac:dyDescent="0.25">
      <c r="A270" s="64">
        <v>221</v>
      </c>
      <c r="B270" s="5" t="s">
        <v>371</v>
      </c>
      <c r="C270" s="5" t="s">
        <v>74</v>
      </c>
      <c r="D270" s="5" t="s">
        <v>353</v>
      </c>
      <c r="E270" s="7">
        <v>100</v>
      </c>
      <c r="F270" s="5" t="s">
        <v>359</v>
      </c>
      <c r="G270" s="7">
        <v>2352</v>
      </c>
      <c r="H270" s="6" t="s">
        <v>362</v>
      </c>
      <c r="I270" s="21">
        <v>0</v>
      </c>
      <c r="J270" s="165">
        <v>1.4395100263047522E-2</v>
      </c>
      <c r="K270" s="165">
        <v>0</v>
      </c>
      <c r="L270" s="21">
        <v>4752000</v>
      </c>
    </row>
    <row r="271" spans="1:12" ht="63" customHeight="1" x14ac:dyDescent="0.25">
      <c r="A271" s="64">
        <v>222</v>
      </c>
      <c r="B271" s="5" t="s">
        <v>372</v>
      </c>
      <c r="C271" s="5" t="s">
        <v>74</v>
      </c>
      <c r="D271" s="5" t="s">
        <v>353</v>
      </c>
      <c r="E271" s="7">
        <v>100</v>
      </c>
      <c r="F271" s="5" t="s">
        <v>359</v>
      </c>
      <c r="G271" s="7">
        <v>1562</v>
      </c>
      <c r="H271" s="6" t="s">
        <v>362</v>
      </c>
      <c r="I271" s="21">
        <v>4420</v>
      </c>
      <c r="J271" s="165">
        <v>9.5600113141497585E-3</v>
      </c>
      <c r="K271" s="165">
        <v>2.4253013958571413E-4</v>
      </c>
      <c r="L271" s="21">
        <v>2394648.25</v>
      </c>
    </row>
    <row r="272" spans="1:12" ht="78.75" customHeight="1" x14ac:dyDescent="0.25">
      <c r="A272" s="64">
        <v>223</v>
      </c>
      <c r="B272" s="5" t="s">
        <v>373</v>
      </c>
      <c r="C272" s="5" t="s">
        <v>74</v>
      </c>
      <c r="D272" s="5" t="s">
        <v>353</v>
      </c>
      <c r="E272" s="7">
        <v>100</v>
      </c>
      <c r="F272" s="5" t="s">
        <v>359</v>
      </c>
      <c r="G272" s="7">
        <v>994</v>
      </c>
      <c r="H272" s="6" t="s">
        <v>362</v>
      </c>
      <c r="I272" s="21">
        <v>4860</v>
      </c>
      <c r="J272" s="165">
        <v>6.0836435635498462E-3</v>
      </c>
      <c r="K272" s="165">
        <v>2.6667341139967668E-4</v>
      </c>
      <c r="L272" s="21">
        <v>2394648.25</v>
      </c>
    </row>
    <row r="273" spans="1:12" ht="63" customHeight="1" x14ac:dyDescent="0.25">
      <c r="A273" s="64">
        <v>224</v>
      </c>
      <c r="B273" s="5" t="s">
        <v>374</v>
      </c>
      <c r="C273" s="5" t="s">
        <v>74</v>
      </c>
      <c r="D273" s="5" t="s">
        <v>353</v>
      </c>
      <c r="E273" s="7">
        <v>100</v>
      </c>
      <c r="F273" s="5" t="s">
        <v>359</v>
      </c>
      <c r="G273" s="7">
        <v>2731</v>
      </c>
      <c r="H273" s="6" t="s">
        <v>362</v>
      </c>
      <c r="I273" s="21">
        <v>41730</v>
      </c>
      <c r="J273" s="165">
        <v>1.6714718885366832E-2</v>
      </c>
      <c r="K273" s="165">
        <v>2.2897698472651249E-3</v>
      </c>
      <c r="L273" s="21">
        <v>2455107.98</v>
      </c>
    </row>
    <row r="274" spans="1:12" ht="63" customHeight="1" x14ac:dyDescent="0.25">
      <c r="A274" s="64">
        <v>225</v>
      </c>
      <c r="B274" s="5" t="s">
        <v>375</v>
      </c>
      <c r="C274" s="5" t="s">
        <v>74</v>
      </c>
      <c r="D274" s="5" t="s">
        <v>353</v>
      </c>
      <c r="E274" s="7">
        <v>100</v>
      </c>
      <c r="F274" s="7" t="s">
        <v>359</v>
      </c>
      <c r="G274" s="7">
        <v>2511</v>
      </c>
      <c r="H274" s="6" t="s">
        <v>362</v>
      </c>
      <c r="I274" s="21">
        <v>3000</v>
      </c>
      <c r="J274" s="165">
        <v>1.5368238418585176E-2</v>
      </c>
      <c r="K274" s="165">
        <v>1.6461321691338065E-4</v>
      </c>
      <c r="L274" s="21">
        <v>3417958.64</v>
      </c>
    </row>
    <row r="275" spans="1:12" ht="63" customHeight="1" x14ac:dyDescent="0.25">
      <c r="A275" s="64">
        <v>226</v>
      </c>
      <c r="B275" s="5" t="s">
        <v>376</v>
      </c>
      <c r="C275" s="5" t="s">
        <v>74</v>
      </c>
      <c r="D275" s="5" t="s">
        <v>353</v>
      </c>
      <c r="E275" s="7">
        <v>100</v>
      </c>
      <c r="F275" s="5" t="s">
        <v>359</v>
      </c>
      <c r="G275" s="7">
        <v>1237</v>
      </c>
      <c r="H275" s="6" t="s">
        <v>362</v>
      </c>
      <c r="I275" s="21">
        <v>0</v>
      </c>
      <c r="J275" s="165">
        <v>7.5708924427677661E-3</v>
      </c>
      <c r="K275" s="165">
        <v>0</v>
      </c>
      <c r="L275" s="21">
        <v>3801760.12</v>
      </c>
    </row>
    <row r="276" spans="1:12" ht="47.25" customHeight="1" x14ac:dyDescent="0.25">
      <c r="A276" s="64">
        <v>227</v>
      </c>
      <c r="B276" s="5" t="s">
        <v>377</v>
      </c>
      <c r="C276" s="5" t="s">
        <v>74</v>
      </c>
      <c r="D276" s="5" t="s">
        <v>353</v>
      </c>
      <c r="E276" s="7">
        <v>100</v>
      </c>
      <c r="F276" s="5" t="s">
        <v>359</v>
      </c>
      <c r="G276" s="7">
        <v>15809</v>
      </c>
      <c r="H276" s="6" t="s">
        <v>362</v>
      </c>
      <c r="I276" s="21">
        <v>0</v>
      </c>
      <c r="J276" s="165">
        <v>9.6756862269778199E-2</v>
      </c>
      <c r="K276" s="165">
        <v>0</v>
      </c>
      <c r="L276" s="21">
        <v>4367371</v>
      </c>
    </row>
    <row r="277" spans="1:12" ht="63" customHeight="1" x14ac:dyDescent="0.25">
      <c r="A277" s="64">
        <v>228</v>
      </c>
      <c r="B277" s="5" t="s">
        <v>378</v>
      </c>
      <c r="C277" s="5" t="s">
        <v>74</v>
      </c>
      <c r="D277" s="5" t="s">
        <v>353</v>
      </c>
      <c r="E277" s="7">
        <v>100</v>
      </c>
      <c r="F277" s="5" t="s">
        <v>359</v>
      </c>
      <c r="G277" s="7">
        <v>65735</v>
      </c>
      <c r="H277" s="6" t="s">
        <v>362</v>
      </c>
      <c r="I277" s="21">
        <v>3010</v>
      </c>
      <c r="J277" s="165">
        <v>0.40232224310860082</v>
      </c>
      <c r="K277" s="165">
        <v>1.6516192763642526E-4</v>
      </c>
      <c r="L277" s="21">
        <v>18615000</v>
      </c>
    </row>
    <row r="278" spans="1:12" ht="31.5" customHeight="1" x14ac:dyDescent="0.25">
      <c r="A278" s="64">
        <v>229</v>
      </c>
      <c r="B278" s="5" t="s">
        <v>379</v>
      </c>
      <c r="C278" s="5" t="s">
        <v>74</v>
      </c>
      <c r="D278" s="5" t="s">
        <v>353</v>
      </c>
      <c r="E278" s="7">
        <v>100</v>
      </c>
      <c r="F278" s="5" t="s">
        <v>227</v>
      </c>
      <c r="G278" s="7">
        <v>359.16</v>
      </c>
      <c r="H278" s="6" t="s">
        <v>380</v>
      </c>
      <c r="I278" s="21">
        <v>845893.62</v>
      </c>
      <c r="J278" s="165">
        <v>1.4468410035753086E-4</v>
      </c>
      <c r="K278" s="165">
        <v>8.6791024782094574E-3</v>
      </c>
      <c r="L278" s="21">
        <v>899086.27</v>
      </c>
    </row>
    <row r="279" spans="1:12" ht="31.5" customHeight="1" x14ac:dyDescent="0.25">
      <c r="A279" s="64">
        <v>230</v>
      </c>
      <c r="B279" s="5" t="s">
        <v>381</v>
      </c>
      <c r="C279" s="5" t="s">
        <v>74</v>
      </c>
      <c r="D279" s="5" t="s">
        <v>353</v>
      </c>
      <c r="E279" s="7">
        <v>100</v>
      </c>
      <c r="F279" s="5" t="s">
        <v>227</v>
      </c>
      <c r="G279" s="7">
        <v>514.19000000000005</v>
      </c>
      <c r="H279" s="6" t="s">
        <v>380</v>
      </c>
      <c r="I279" s="21">
        <v>1275603.6299999999</v>
      </c>
      <c r="J279" s="165">
        <v>2.0713642266076066E-4</v>
      </c>
      <c r="K279" s="165">
        <v>1.3088046019718151E-2</v>
      </c>
      <c r="L279" s="21">
        <v>1179217.6000000001</v>
      </c>
    </row>
    <row r="280" spans="1:12" ht="31.5" customHeight="1" x14ac:dyDescent="0.25">
      <c r="A280" s="64">
        <v>231</v>
      </c>
      <c r="B280" s="5" t="s">
        <v>382</v>
      </c>
      <c r="C280" s="5" t="s">
        <v>74</v>
      </c>
      <c r="D280" s="5" t="s">
        <v>353</v>
      </c>
      <c r="E280" s="7">
        <v>100</v>
      </c>
      <c r="F280" s="5" t="s">
        <v>227</v>
      </c>
      <c r="G280" s="7">
        <v>760.55</v>
      </c>
      <c r="H280" s="6" t="s">
        <v>380</v>
      </c>
      <c r="I280" s="21">
        <v>3676498.7</v>
      </c>
      <c r="J280" s="165">
        <v>3.0638014402194029E-4</v>
      </c>
      <c r="K280" s="165">
        <v>3.7721893420006945E-2</v>
      </c>
      <c r="L280" s="21">
        <v>85000</v>
      </c>
    </row>
    <row r="281" spans="1:12" ht="31.5" customHeight="1" x14ac:dyDescent="0.25">
      <c r="A281" s="64">
        <v>232</v>
      </c>
      <c r="B281" s="5" t="s">
        <v>383</v>
      </c>
      <c r="C281" s="5" t="s">
        <v>74</v>
      </c>
      <c r="D281" s="5" t="s">
        <v>353</v>
      </c>
      <c r="E281" s="7">
        <v>100</v>
      </c>
      <c r="F281" s="5" t="s">
        <v>227</v>
      </c>
      <c r="G281" s="7">
        <v>514.98</v>
      </c>
      <c r="H281" s="6" t="s">
        <v>380</v>
      </c>
      <c r="I281" s="21">
        <v>3033232.2</v>
      </c>
      <c r="J281" s="165">
        <v>2.0745466644983082E-4</v>
      </c>
      <c r="K281" s="165">
        <v>3.1121801230756092E-2</v>
      </c>
      <c r="L281" s="21">
        <v>0</v>
      </c>
    </row>
    <row r="282" spans="1:12" ht="31.5" customHeight="1" x14ac:dyDescent="0.25">
      <c r="A282" s="64">
        <v>233</v>
      </c>
      <c r="B282" s="5" t="s">
        <v>384</v>
      </c>
      <c r="C282" s="5" t="s">
        <v>74</v>
      </c>
      <c r="D282" s="5" t="s">
        <v>353</v>
      </c>
      <c r="E282" s="7">
        <v>100</v>
      </c>
      <c r="F282" s="5" t="s">
        <v>227</v>
      </c>
      <c r="G282" s="7">
        <v>5760.63</v>
      </c>
      <c r="H282" s="6" t="s">
        <v>380</v>
      </c>
      <c r="I282" s="21">
        <v>14974654.17</v>
      </c>
      <c r="J282" s="165">
        <v>2.3206135678878578E-3</v>
      </c>
      <c r="K282" s="165">
        <v>0.15364409311560545</v>
      </c>
      <c r="L282" s="21">
        <v>14851031.43</v>
      </c>
    </row>
    <row r="283" spans="1:12" ht="31.5" customHeight="1" x14ac:dyDescent="0.25">
      <c r="A283" s="64">
        <v>234</v>
      </c>
      <c r="B283" s="5" t="s">
        <v>385</v>
      </c>
      <c r="C283" s="5" t="s">
        <v>74</v>
      </c>
      <c r="D283" s="5" t="s">
        <v>353</v>
      </c>
      <c r="E283" s="7">
        <v>100</v>
      </c>
      <c r="F283" s="5" t="s">
        <v>227</v>
      </c>
      <c r="G283" s="7">
        <v>8235.25</v>
      </c>
      <c r="H283" s="6" t="s">
        <v>380</v>
      </c>
      <c r="I283" s="21">
        <v>27224437.25</v>
      </c>
      <c r="J283" s="165">
        <v>3.3174900809370645E-3</v>
      </c>
      <c r="K283" s="165">
        <v>0.2793302552681895</v>
      </c>
      <c r="L283" s="21">
        <v>10966924.619999999</v>
      </c>
    </row>
    <row r="284" spans="1:12" ht="31.5" customHeight="1" x14ac:dyDescent="0.25">
      <c r="A284" s="64">
        <v>235</v>
      </c>
      <c r="B284" s="5" t="s">
        <v>384</v>
      </c>
      <c r="C284" s="5" t="s">
        <v>74</v>
      </c>
      <c r="D284" s="5" t="s">
        <v>353</v>
      </c>
      <c r="E284" s="7">
        <v>100</v>
      </c>
      <c r="F284" s="5" t="s">
        <v>229</v>
      </c>
      <c r="G284" s="7">
        <v>459</v>
      </c>
      <c r="H284" s="6" t="s">
        <v>105</v>
      </c>
      <c r="I284" s="21">
        <v>581126.81999999995</v>
      </c>
      <c r="J284" s="165">
        <v>1.8490366985217358E-4</v>
      </c>
      <c r="K284" s="165">
        <v>5.9625218873455756E-3</v>
      </c>
      <c r="L284" s="21">
        <v>0</v>
      </c>
    </row>
    <row r="285" spans="1:12" ht="31.5" customHeight="1" x14ac:dyDescent="0.25">
      <c r="A285" s="64">
        <v>236</v>
      </c>
      <c r="B285" s="5" t="s">
        <v>382</v>
      </c>
      <c r="C285" s="5" t="s">
        <v>74</v>
      </c>
      <c r="D285" s="5" t="s">
        <v>353</v>
      </c>
      <c r="E285" s="7">
        <v>100</v>
      </c>
      <c r="F285" s="5" t="s">
        <v>229</v>
      </c>
      <c r="G285" s="7">
        <v>5950.45</v>
      </c>
      <c r="H285" s="6" t="s">
        <v>105</v>
      </c>
      <c r="I285" s="21">
        <v>182619.26</v>
      </c>
      <c r="J285" s="165">
        <v>2.3970807021173558E-3</v>
      </c>
      <c r="K285" s="165">
        <v>1.8737241120636153E-3</v>
      </c>
      <c r="L285" s="21">
        <v>0</v>
      </c>
    </row>
    <row r="286" spans="1:12" ht="31.5" customHeight="1" x14ac:dyDescent="0.25">
      <c r="A286" s="64">
        <v>237</v>
      </c>
      <c r="B286" s="5" t="s">
        <v>386</v>
      </c>
      <c r="C286" s="5" t="s">
        <v>74</v>
      </c>
      <c r="D286" s="5" t="s">
        <v>353</v>
      </c>
      <c r="E286" s="7">
        <v>100</v>
      </c>
      <c r="F286" s="5" t="s">
        <v>229</v>
      </c>
      <c r="G286" s="7">
        <v>713.97</v>
      </c>
      <c r="H286" s="6" t="s">
        <v>105</v>
      </c>
      <c r="I286" s="21">
        <v>19455.7</v>
      </c>
      <c r="J286" s="165">
        <v>2.8761584567397905E-4</v>
      </c>
      <c r="K286" s="165">
        <v>1.9962086259179938E-4</v>
      </c>
      <c r="L286" s="21">
        <v>0</v>
      </c>
    </row>
    <row r="287" spans="1:12" ht="31.5" customHeight="1" x14ac:dyDescent="0.25">
      <c r="A287" s="64">
        <v>238</v>
      </c>
      <c r="B287" s="5" t="s">
        <v>387</v>
      </c>
      <c r="C287" s="5" t="s">
        <v>74</v>
      </c>
      <c r="D287" s="5" t="s">
        <v>353</v>
      </c>
      <c r="E287" s="7">
        <v>100</v>
      </c>
      <c r="F287" s="5" t="s">
        <v>229</v>
      </c>
      <c r="G287" s="7">
        <v>141174.29999999999</v>
      </c>
      <c r="H287" s="6" t="s">
        <v>105</v>
      </c>
      <c r="I287" s="21">
        <v>4053323.33</v>
      </c>
      <c r="J287" s="165">
        <v>5.6870688799154044E-2</v>
      </c>
      <c r="K287" s="165">
        <v>4.1588218336943143E-2</v>
      </c>
      <c r="L287" s="21">
        <v>0</v>
      </c>
    </row>
    <row r="288" spans="1:12" ht="31.5" customHeight="1" x14ac:dyDescent="0.25">
      <c r="A288" s="64">
        <v>239</v>
      </c>
      <c r="B288" s="5" t="s">
        <v>388</v>
      </c>
      <c r="C288" s="5" t="s">
        <v>74</v>
      </c>
      <c r="D288" s="5" t="s">
        <v>353</v>
      </c>
      <c r="E288" s="7">
        <v>100</v>
      </c>
      <c r="F288" s="5" t="s">
        <v>229</v>
      </c>
      <c r="G288" s="7">
        <v>19632.7</v>
      </c>
      <c r="H288" s="6" t="s">
        <v>105</v>
      </c>
      <c r="I288" s="21">
        <v>626675.63</v>
      </c>
      <c r="J288" s="165">
        <v>7.9088415666814117E-3</v>
      </c>
      <c r="K288" s="165">
        <v>6.4298652747451553E-3</v>
      </c>
      <c r="L288" s="21">
        <v>0</v>
      </c>
    </row>
    <row r="289" spans="1:12" ht="31.5" customHeight="1" x14ac:dyDescent="0.25">
      <c r="A289" s="64">
        <v>240</v>
      </c>
      <c r="B289" s="5" t="s">
        <v>389</v>
      </c>
      <c r="C289" s="5" t="s">
        <v>74</v>
      </c>
      <c r="D289" s="5" t="s">
        <v>353</v>
      </c>
      <c r="E289" s="7">
        <v>100</v>
      </c>
      <c r="F289" s="5" t="s">
        <v>229</v>
      </c>
      <c r="G289" s="7">
        <v>10363.040000000001</v>
      </c>
      <c r="H289" s="6" t="s">
        <v>105</v>
      </c>
      <c r="I289" s="21">
        <v>328922.88</v>
      </c>
      <c r="J289" s="165">
        <v>4.1746495137796715E-3</v>
      </c>
      <c r="K289" s="165">
        <v>3.3748397144167984E-3</v>
      </c>
      <c r="L289" s="21">
        <v>0</v>
      </c>
    </row>
    <row r="290" spans="1:12" ht="31.5" customHeight="1" x14ac:dyDescent="0.25">
      <c r="A290" s="64">
        <v>241</v>
      </c>
      <c r="B290" s="5" t="s">
        <v>390</v>
      </c>
      <c r="C290" s="5" t="s">
        <v>74</v>
      </c>
      <c r="D290" s="5" t="s">
        <v>353</v>
      </c>
      <c r="E290" s="7">
        <v>100</v>
      </c>
      <c r="F290" s="5" t="s">
        <v>229</v>
      </c>
      <c r="G290" s="7">
        <v>9442.76</v>
      </c>
      <c r="H290" s="6" t="s">
        <v>105</v>
      </c>
      <c r="I290" s="21">
        <v>292253.43</v>
      </c>
      <c r="J290" s="165">
        <v>3.8039236983296526E-3</v>
      </c>
      <c r="K290" s="165">
        <v>2.9986010162580661E-3</v>
      </c>
      <c r="L290" s="21">
        <v>0</v>
      </c>
    </row>
    <row r="291" spans="1:12" ht="31.5" customHeight="1" x14ac:dyDescent="0.25">
      <c r="A291" s="64">
        <v>242</v>
      </c>
      <c r="B291" s="5" t="s">
        <v>391</v>
      </c>
      <c r="C291" s="5" t="s">
        <v>74</v>
      </c>
      <c r="D291" s="5" t="s">
        <v>353</v>
      </c>
      <c r="E291" s="7">
        <v>100</v>
      </c>
      <c r="F291" s="5" t="s">
        <v>229</v>
      </c>
      <c r="G291" s="7">
        <v>30052.21</v>
      </c>
      <c r="H291" s="6" t="s">
        <v>105</v>
      </c>
      <c r="I291" s="21">
        <v>791623.75</v>
      </c>
      <c r="J291" s="165">
        <v>1.2106239468776011E-2</v>
      </c>
      <c r="K291" s="165">
        <v>8.1222786033478579E-3</v>
      </c>
      <c r="L291" s="21">
        <v>0</v>
      </c>
    </row>
    <row r="292" spans="1:12" ht="31.5" customHeight="1" x14ac:dyDescent="0.25">
      <c r="A292" s="64">
        <v>243</v>
      </c>
      <c r="B292" s="5" t="s">
        <v>384</v>
      </c>
      <c r="C292" s="5" t="s">
        <v>74</v>
      </c>
      <c r="D292" s="5" t="s">
        <v>353</v>
      </c>
      <c r="E292" s="7">
        <v>100</v>
      </c>
      <c r="F292" s="5" t="s">
        <v>231</v>
      </c>
      <c r="G292" s="7">
        <v>10430.82</v>
      </c>
      <c r="H292" s="6" t="s">
        <v>105</v>
      </c>
      <c r="I292" s="21">
        <v>1066463.73</v>
      </c>
      <c r="J292" s="165">
        <v>4.2019540252014147E-3</v>
      </c>
      <c r="K292" s="165">
        <v>1.0942212806810745E-2</v>
      </c>
      <c r="L292" s="21">
        <v>0</v>
      </c>
    </row>
    <row r="293" spans="1:12" ht="31.5" customHeight="1" x14ac:dyDescent="0.25">
      <c r="A293" s="64">
        <v>244</v>
      </c>
      <c r="B293" s="5" t="s">
        <v>392</v>
      </c>
      <c r="C293" s="5" t="s">
        <v>74</v>
      </c>
      <c r="D293" s="5" t="s">
        <v>353</v>
      </c>
      <c r="E293" s="7">
        <v>100</v>
      </c>
      <c r="F293" s="5" t="s">
        <v>354</v>
      </c>
      <c r="G293" s="7">
        <v>421336.82</v>
      </c>
      <c r="H293" s="6" t="s">
        <v>105</v>
      </c>
      <c r="I293" s="21">
        <v>16946167.030000001</v>
      </c>
      <c r="J293" s="165">
        <v>0.16973142540706904</v>
      </c>
      <c r="K293" s="165">
        <v>0.17387236029304065</v>
      </c>
      <c r="L293" s="21">
        <v>4315900</v>
      </c>
    </row>
    <row r="294" spans="1:12" ht="63" customHeight="1" x14ac:dyDescent="0.25">
      <c r="A294" s="64">
        <v>245</v>
      </c>
      <c r="B294" s="5" t="s">
        <v>393</v>
      </c>
      <c r="C294" s="5" t="s">
        <v>74</v>
      </c>
      <c r="D294" s="5" t="s">
        <v>353</v>
      </c>
      <c r="E294" s="7">
        <v>100</v>
      </c>
      <c r="F294" s="5" t="s">
        <v>354</v>
      </c>
      <c r="G294" s="7">
        <v>75863</v>
      </c>
      <c r="H294" s="6" t="s">
        <v>394</v>
      </c>
      <c r="I294" s="21">
        <v>4331200</v>
      </c>
      <c r="J294" s="165">
        <v>3.0560669076242799E-2</v>
      </c>
      <c r="K294" s="165">
        <v>4.4439309819621055E-2</v>
      </c>
      <c r="L294" s="21">
        <v>0</v>
      </c>
    </row>
    <row r="295" spans="1:12" ht="31.5" customHeight="1" x14ac:dyDescent="0.25">
      <c r="A295" s="64">
        <v>246</v>
      </c>
      <c r="B295" s="5" t="s">
        <v>395</v>
      </c>
      <c r="C295" s="5" t="s">
        <v>74</v>
      </c>
      <c r="D295" s="5" t="s">
        <v>353</v>
      </c>
      <c r="E295" s="7">
        <v>100</v>
      </c>
      <c r="F295" s="5" t="s">
        <v>396</v>
      </c>
      <c r="G295" s="7">
        <v>67</v>
      </c>
      <c r="H295" s="6" t="s">
        <v>360</v>
      </c>
      <c r="I295" s="21">
        <v>17696827.789999999</v>
      </c>
      <c r="J295" s="165">
        <v>3.6918927083080203E-4</v>
      </c>
      <c r="K295" s="165">
        <v>3.8598325496208154E-2</v>
      </c>
      <c r="L295" s="21">
        <v>21383097.43</v>
      </c>
    </row>
    <row r="296" spans="1:12" ht="31.5" customHeight="1" x14ac:dyDescent="0.25">
      <c r="A296" s="64">
        <v>247</v>
      </c>
      <c r="B296" s="5" t="s">
        <v>397</v>
      </c>
      <c r="C296" s="5" t="s">
        <v>74</v>
      </c>
      <c r="D296" s="5" t="s">
        <v>353</v>
      </c>
      <c r="E296" s="7">
        <v>100</v>
      </c>
      <c r="F296" s="5" t="s">
        <v>396</v>
      </c>
      <c r="G296" s="7">
        <v>48</v>
      </c>
      <c r="H296" s="6" t="s">
        <v>360</v>
      </c>
      <c r="I296" s="21">
        <v>14002105.74</v>
      </c>
      <c r="J296" s="165">
        <v>2.6449380596833578E-4</v>
      </c>
      <c r="K296" s="165">
        <v>3.0539814332727063E-2</v>
      </c>
      <c r="L296" s="21">
        <v>15022809.76</v>
      </c>
    </row>
    <row r="297" spans="1:12" ht="31.5" customHeight="1" x14ac:dyDescent="0.25">
      <c r="A297" s="64">
        <v>248</v>
      </c>
      <c r="B297" s="5" t="s">
        <v>398</v>
      </c>
      <c r="C297" s="5" t="s">
        <v>74</v>
      </c>
      <c r="D297" s="5" t="s">
        <v>353</v>
      </c>
      <c r="E297" s="7">
        <v>100</v>
      </c>
      <c r="F297" s="5" t="s">
        <v>396</v>
      </c>
      <c r="G297" s="7">
        <v>85</v>
      </c>
      <c r="H297" s="6" t="s">
        <v>360</v>
      </c>
      <c r="I297" s="21">
        <v>15995673.710000001</v>
      </c>
      <c r="J297" s="165">
        <v>4.6837444806892801E-4</v>
      </c>
      <c r="K297" s="165">
        <v>3.4887960018382458E-2</v>
      </c>
      <c r="L297" s="21">
        <v>18074701.690000001</v>
      </c>
    </row>
    <row r="298" spans="1:12" ht="31.5" customHeight="1" x14ac:dyDescent="0.25">
      <c r="A298" s="64">
        <v>249</v>
      </c>
      <c r="B298" s="5" t="s">
        <v>399</v>
      </c>
      <c r="C298" s="5" t="s">
        <v>74</v>
      </c>
      <c r="D298" s="5" t="s">
        <v>353</v>
      </c>
      <c r="E298" s="7">
        <v>100</v>
      </c>
      <c r="F298" s="5" t="s">
        <v>396</v>
      </c>
      <c r="G298" s="7">
        <v>62</v>
      </c>
      <c r="H298" s="6" t="s">
        <v>360</v>
      </c>
      <c r="I298" s="21">
        <v>12206311.060000001</v>
      </c>
      <c r="J298" s="165">
        <v>3.416378327091004E-4</v>
      </c>
      <c r="K298" s="165">
        <v>2.6623029448705829E-2</v>
      </c>
      <c r="L298" s="21">
        <v>13292146.09</v>
      </c>
    </row>
    <row r="299" spans="1:12" ht="31.5" customHeight="1" x14ac:dyDescent="0.25">
      <c r="A299" s="64">
        <v>250</v>
      </c>
      <c r="B299" s="5" t="s">
        <v>400</v>
      </c>
      <c r="C299" s="5" t="s">
        <v>74</v>
      </c>
      <c r="D299" s="5" t="s">
        <v>353</v>
      </c>
      <c r="E299" s="7">
        <v>100</v>
      </c>
      <c r="F299" s="5" t="s">
        <v>396</v>
      </c>
      <c r="G299" s="7">
        <v>88</v>
      </c>
      <c r="H299" s="6" t="s">
        <v>360</v>
      </c>
      <c r="I299" s="21">
        <v>17691224.670000002</v>
      </c>
      <c r="J299" s="165">
        <v>4.8490531094194894E-4</v>
      </c>
      <c r="K299" s="165">
        <v>3.8586104602603914E-2</v>
      </c>
      <c r="L299" s="21">
        <v>19964524.059999999</v>
      </c>
    </row>
    <row r="300" spans="1:12" ht="31.5" customHeight="1" x14ac:dyDescent="0.25">
      <c r="A300" s="64">
        <v>251</v>
      </c>
      <c r="B300" s="5" t="s">
        <v>401</v>
      </c>
      <c r="C300" s="5" t="s">
        <v>74</v>
      </c>
      <c r="D300" s="5" t="s">
        <v>353</v>
      </c>
      <c r="E300" s="7">
        <v>100</v>
      </c>
      <c r="F300" s="5" t="s">
        <v>396</v>
      </c>
      <c r="G300" s="7">
        <v>111</v>
      </c>
      <c r="H300" s="6" t="s">
        <v>360</v>
      </c>
      <c r="I300" s="21">
        <v>15494329.9</v>
      </c>
      <c r="J300" s="165">
        <v>6.116419263017765E-4</v>
      </c>
      <c r="K300" s="165">
        <v>3.3794485425448696E-2</v>
      </c>
      <c r="L300" s="21">
        <v>17031164.719999999</v>
      </c>
    </row>
    <row r="301" spans="1:12" ht="31.5" customHeight="1" x14ac:dyDescent="0.25">
      <c r="A301" s="64">
        <v>252</v>
      </c>
      <c r="B301" s="5" t="s">
        <v>402</v>
      </c>
      <c r="C301" s="5" t="s">
        <v>74</v>
      </c>
      <c r="D301" s="5" t="s">
        <v>353</v>
      </c>
      <c r="E301" s="7">
        <v>100</v>
      </c>
      <c r="F301" s="5" t="s">
        <v>396</v>
      </c>
      <c r="G301" s="7">
        <v>124</v>
      </c>
      <c r="H301" s="6" t="s">
        <v>360</v>
      </c>
      <c r="I301" s="21">
        <v>14047480.460000001</v>
      </c>
      <c r="J301" s="165">
        <v>6.832756654182008E-4</v>
      </c>
      <c r="K301" s="165">
        <v>3.0638780556088801E-2</v>
      </c>
      <c r="L301" s="21">
        <v>16364019.710000001</v>
      </c>
    </row>
    <row r="302" spans="1:12" ht="31.5" customHeight="1" x14ac:dyDescent="0.25">
      <c r="A302" s="64">
        <v>253</v>
      </c>
      <c r="B302" s="5" t="s">
        <v>403</v>
      </c>
      <c r="C302" s="5" t="s">
        <v>74</v>
      </c>
      <c r="D302" s="5" t="s">
        <v>353</v>
      </c>
      <c r="E302" s="7">
        <v>100</v>
      </c>
      <c r="F302" s="5" t="s">
        <v>396</v>
      </c>
      <c r="G302" s="7">
        <v>52</v>
      </c>
      <c r="H302" s="6" t="s">
        <v>360</v>
      </c>
      <c r="I302" s="21">
        <v>13241448.859999999</v>
      </c>
      <c r="J302" s="165">
        <v>2.8653495646569714E-4</v>
      </c>
      <c r="K302" s="165">
        <v>2.8880755308501222E-2</v>
      </c>
      <c r="L302" s="21">
        <v>14441165.67</v>
      </c>
    </row>
    <row r="303" spans="1:12" ht="31.5" customHeight="1" x14ac:dyDescent="0.25">
      <c r="A303" s="64">
        <v>254</v>
      </c>
      <c r="B303" s="5" t="s">
        <v>404</v>
      </c>
      <c r="C303" s="5" t="s">
        <v>74</v>
      </c>
      <c r="D303" s="5" t="s">
        <v>353</v>
      </c>
      <c r="E303" s="7">
        <v>100</v>
      </c>
      <c r="F303" s="5" t="s">
        <v>396</v>
      </c>
      <c r="G303" s="7">
        <v>69</v>
      </c>
      <c r="H303" s="6" t="s">
        <v>360</v>
      </c>
      <c r="I303" s="21">
        <v>12981452.800000001</v>
      </c>
      <c r="J303" s="165">
        <v>3.8020984607948268E-4</v>
      </c>
      <c r="K303" s="165">
        <v>2.83136812164268E-2</v>
      </c>
      <c r="L303" s="21">
        <v>16577839.26</v>
      </c>
    </row>
    <row r="304" spans="1:12" ht="31.5" customHeight="1" x14ac:dyDescent="0.25">
      <c r="A304" s="64">
        <v>255</v>
      </c>
      <c r="B304" s="5" t="s">
        <v>405</v>
      </c>
      <c r="C304" s="5" t="s">
        <v>74</v>
      </c>
      <c r="D304" s="5" t="s">
        <v>353</v>
      </c>
      <c r="E304" s="7">
        <v>100</v>
      </c>
      <c r="F304" s="5" t="s">
        <v>396</v>
      </c>
      <c r="G304" s="7">
        <v>44</v>
      </c>
      <c r="H304" s="6" t="s">
        <v>360</v>
      </c>
      <c r="I304" s="21">
        <v>13977203.029999999</v>
      </c>
      <c r="J304" s="165">
        <v>2.4245265547097447E-4</v>
      </c>
      <c r="K304" s="165">
        <v>3.0485499349402149E-2</v>
      </c>
      <c r="L304" s="21">
        <v>15227699.800000001</v>
      </c>
    </row>
    <row r="305" spans="1:12" ht="31.5" customHeight="1" x14ac:dyDescent="0.25">
      <c r="A305" s="64">
        <v>256</v>
      </c>
      <c r="B305" s="5" t="s">
        <v>406</v>
      </c>
      <c r="C305" s="5" t="s">
        <v>74</v>
      </c>
      <c r="D305" s="5" t="s">
        <v>353</v>
      </c>
      <c r="E305" s="7">
        <v>100</v>
      </c>
      <c r="F305" s="5" t="s">
        <v>396</v>
      </c>
      <c r="G305" s="7">
        <v>28</v>
      </c>
      <c r="H305" s="6" t="s">
        <v>360</v>
      </c>
      <c r="I305" s="21">
        <v>10205047.630000001</v>
      </c>
      <c r="J305" s="165">
        <v>1.5428805348152919E-4</v>
      </c>
      <c r="K305" s="165">
        <v>2.2258099293345029E-2</v>
      </c>
      <c r="L305" s="21">
        <v>11119364.869999999</v>
      </c>
    </row>
    <row r="306" spans="1:12" ht="31.5" customHeight="1" x14ac:dyDescent="0.25">
      <c r="A306" s="64">
        <v>257</v>
      </c>
      <c r="B306" s="5" t="s">
        <v>407</v>
      </c>
      <c r="C306" s="5" t="s">
        <v>74</v>
      </c>
      <c r="D306" s="5" t="s">
        <v>353</v>
      </c>
      <c r="E306" s="7">
        <v>100</v>
      </c>
      <c r="F306" s="5" t="s">
        <v>396</v>
      </c>
      <c r="G306" s="7">
        <v>53</v>
      </c>
      <c r="H306" s="6" t="s">
        <v>360</v>
      </c>
      <c r="I306" s="21">
        <v>11663600.289999999</v>
      </c>
      <c r="J306" s="165">
        <v>2.9204524409003746E-4</v>
      </c>
      <c r="K306" s="165">
        <v>2.5439329906655987E-2</v>
      </c>
      <c r="L306" s="21">
        <v>12816482.76</v>
      </c>
    </row>
    <row r="307" spans="1:12" ht="31.5" customHeight="1" x14ac:dyDescent="0.25">
      <c r="A307" s="64">
        <v>258</v>
      </c>
      <c r="B307" s="5" t="s">
        <v>408</v>
      </c>
      <c r="C307" s="5" t="s">
        <v>74</v>
      </c>
      <c r="D307" s="5" t="s">
        <v>353</v>
      </c>
      <c r="E307" s="7">
        <v>100</v>
      </c>
      <c r="F307" s="5" t="s">
        <v>396</v>
      </c>
      <c r="G307" s="7">
        <v>115</v>
      </c>
      <c r="H307" s="6" t="s">
        <v>360</v>
      </c>
      <c r="I307" s="21">
        <v>16519194.949999999</v>
      </c>
      <c r="J307" s="165">
        <v>6.3368307679913792E-4</v>
      </c>
      <c r="K307" s="165">
        <v>3.6029805521174602E-2</v>
      </c>
      <c r="L307" s="21">
        <v>18540518.43</v>
      </c>
    </row>
    <row r="308" spans="1:12" ht="31.5" customHeight="1" x14ac:dyDescent="0.25">
      <c r="A308" s="64">
        <v>259</v>
      </c>
      <c r="B308" s="5" t="s">
        <v>409</v>
      </c>
      <c r="C308" s="5" t="s">
        <v>74</v>
      </c>
      <c r="D308" s="5" t="s">
        <v>353</v>
      </c>
      <c r="E308" s="7">
        <v>100</v>
      </c>
      <c r="F308" s="5" t="s">
        <v>396</v>
      </c>
      <c r="G308" s="7">
        <v>114</v>
      </c>
      <c r="H308" s="6" t="s">
        <v>360</v>
      </c>
      <c r="I308" s="21">
        <v>15212472.119999999</v>
      </c>
      <c r="J308" s="165">
        <v>6.2817278917479753E-4</v>
      </c>
      <c r="K308" s="165">
        <v>3.3179729014572265E-2</v>
      </c>
      <c r="L308" s="21">
        <v>17135570.170000002</v>
      </c>
    </row>
    <row r="309" spans="1:12" ht="31.5" customHeight="1" x14ac:dyDescent="0.25">
      <c r="A309" s="64">
        <v>260</v>
      </c>
      <c r="B309" s="5" t="s">
        <v>410</v>
      </c>
      <c r="C309" s="5" t="s">
        <v>74</v>
      </c>
      <c r="D309" s="5" t="s">
        <v>353</v>
      </c>
      <c r="E309" s="7">
        <v>100</v>
      </c>
      <c r="F309" s="5" t="s">
        <v>396</v>
      </c>
      <c r="G309" s="7">
        <v>452</v>
      </c>
      <c r="H309" s="6" t="s">
        <v>360</v>
      </c>
      <c r="I309" s="21">
        <v>49271011.420000002</v>
      </c>
      <c r="J309" s="165">
        <v>2.4906500062018286E-3</v>
      </c>
      <c r="K309" s="165">
        <v>0.10746437490854678</v>
      </c>
      <c r="L309" s="21">
        <v>49547220.32</v>
      </c>
    </row>
    <row r="310" spans="1:12" ht="31.5" customHeight="1" x14ac:dyDescent="0.25">
      <c r="A310" s="64">
        <v>261</v>
      </c>
      <c r="B310" s="5" t="s">
        <v>411</v>
      </c>
      <c r="C310" s="5" t="s">
        <v>74</v>
      </c>
      <c r="D310" s="5" t="s">
        <v>353</v>
      </c>
      <c r="E310" s="7">
        <v>100</v>
      </c>
      <c r="F310" s="5" t="s">
        <v>412</v>
      </c>
      <c r="G310" s="7">
        <v>155</v>
      </c>
      <c r="H310" s="6" t="s">
        <v>360</v>
      </c>
      <c r="I310" s="21">
        <v>15981992.59</v>
      </c>
      <c r="J310" s="165">
        <v>8.5409458177275097E-4</v>
      </c>
      <c r="K310" s="165">
        <v>3.4858120301955363E-2</v>
      </c>
      <c r="L310" s="21">
        <v>16347790.689999999</v>
      </c>
    </row>
    <row r="311" spans="1:12" ht="31.5" customHeight="1" x14ac:dyDescent="0.25">
      <c r="A311" s="64">
        <v>262</v>
      </c>
      <c r="B311" s="5" t="s">
        <v>413</v>
      </c>
      <c r="C311" s="5" t="s">
        <v>74</v>
      </c>
      <c r="D311" s="5" t="s">
        <v>353</v>
      </c>
      <c r="E311" s="7">
        <v>100</v>
      </c>
      <c r="F311" s="5" t="s">
        <v>412</v>
      </c>
      <c r="G311" s="7">
        <v>130</v>
      </c>
      <c r="H311" s="6" t="s">
        <v>360</v>
      </c>
      <c r="I311" s="21">
        <v>16179133.58</v>
      </c>
      <c r="J311" s="165">
        <v>7.1633739116424276E-4</v>
      </c>
      <c r="K311" s="165">
        <v>3.5288102002119986E-2</v>
      </c>
      <c r="L311" s="21">
        <v>16487829.390000001</v>
      </c>
    </row>
    <row r="312" spans="1:12" ht="31.5" customHeight="1" x14ac:dyDescent="0.25">
      <c r="A312" s="64">
        <v>263</v>
      </c>
      <c r="B312" s="5" t="s">
        <v>414</v>
      </c>
      <c r="C312" s="5" t="s">
        <v>74</v>
      </c>
      <c r="D312" s="5" t="s">
        <v>353</v>
      </c>
      <c r="E312" s="7">
        <v>100</v>
      </c>
      <c r="F312" s="5" t="s">
        <v>412</v>
      </c>
      <c r="G312" s="7">
        <v>180</v>
      </c>
      <c r="H312" s="6" t="s">
        <v>360</v>
      </c>
      <c r="I312" s="21">
        <v>19961788.379999999</v>
      </c>
      <c r="J312" s="165">
        <v>9.9185177238125919E-4</v>
      </c>
      <c r="K312" s="165">
        <v>4.3538402165672299E-2</v>
      </c>
      <c r="L312" s="21">
        <v>22900603.739999998</v>
      </c>
    </row>
    <row r="313" spans="1:12" ht="31.5" customHeight="1" x14ac:dyDescent="0.25">
      <c r="A313" s="64">
        <v>264</v>
      </c>
      <c r="B313" s="5" t="s">
        <v>415</v>
      </c>
      <c r="C313" s="5" t="s">
        <v>74</v>
      </c>
      <c r="D313" s="5" t="s">
        <v>353</v>
      </c>
      <c r="E313" s="7">
        <v>100</v>
      </c>
      <c r="F313" s="5" t="s">
        <v>412</v>
      </c>
      <c r="G313" s="7">
        <v>129</v>
      </c>
      <c r="H313" s="6" t="s">
        <v>360</v>
      </c>
      <c r="I313" s="21">
        <v>26757904.77</v>
      </c>
      <c r="J313" s="165">
        <v>7.1082710353990248E-4</v>
      </c>
      <c r="K313" s="165">
        <v>5.8361324988007973E-2</v>
      </c>
      <c r="L313" s="21">
        <v>26757904.77</v>
      </c>
    </row>
    <row r="314" spans="1:12" ht="31.5" customHeight="1" x14ac:dyDescent="0.25">
      <c r="A314" s="64">
        <v>265</v>
      </c>
      <c r="B314" s="5" t="s">
        <v>416</v>
      </c>
      <c r="C314" s="5" t="s">
        <v>74</v>
      </c>
      <c r="D314" s="5" t="s">
        <v>353</v>
      </c>
      <c r="E314" s="7">
        <v>100</v>
      </c>
      <c r="F314" s="5" t="s">
        <v>293</v>
      </c>
      <c r="G314" s="7">
        <v>1480</v>
      </c>
      <c r="H314" s="6" t="s">
        <v>136</v>
      </c>
      <c r="I314" s="21">
        <v>15739287.970000001</v>
      </c>
      <c r="J314" s="165">
        <v>8.155225684023687E-3</v>
      </c>
      <c r="K314" s="165">
        <v>3.4328760349236202E-2</v>
      </c>
      <c r="L314" s="21">
        <v>16307384.07</v>
      </c>
    </row>
    <row r="315" spans="1:12" ht="31.5" customHeight="1" x14ac:dyDescent="0.25">
      <c r="A315" s="64">
        <v>266</v>
      </c>
      <c r="B315" s="5" t="s">
        <v>417</v>
      </c>
      <c r="C315" s="5" t="s">
        <v>74</v>
      </c>
      <c r="D315" s="5" t="s">
        <v>353</v>
      </c>
      <c r="E315" s="7">
        <v>100</v>
      </c>
      <c r="F315" s="5" t="s">
        <v>293</v>
      </c>
      <c r="G315" s="7">
        <v>265</v>
      </c>
      <c r="H315" s="6" t="s">
        <v>136</v>
      </c>
      <c r="I315" s="21">
        <v>0</v>
      </c>
      <c r="J315" s="165">
        <v>1.4602262204501872E-3</v>
      </c>
      <c r="K315" s="165">
        <v>0</v>
      </c>
      <c r="L315" s="21">
        <v>13219243</v>
      </c>
    </row>
    <row r="316" spans="1:12" ht="47.25" customHeight="1" x14ac:dyDescent="0.25">
      <c r="A316" s="64">
        <v>267</v>
      </c>
      <c r="B316" s="5" t="s">
        <v>418</v>
      </c>
      <c r="C316" s="5" t="s">
        <v>74</v>
      </c>
      <c r="D316" s="5" t="s">
        <v>353</v>
      </c>
      <c r="E316" s="7">
        <v>100</v>
      </c>
      <c r="F316" s="64" t="s">
        <v>200</v>
      </c>
      <c r="G316" s="70">
        <v>694</v>
      </c>
      <c r="H316" s="79" t="s">
        <v>136</v>
      </c>
      <c r="I316" s="80">
        <v>42063901</v>
      </c>
      <c r="J316" s="162">
        <v>0.2948436351586165</v>
      </c>
      <c r="K316" s="162">
        <v>0.83567662482771987</v>
      </c>
      <c r="L316" s="80">
        <v>44492968</v>
      </c>
    </row>
    <row r="317" spans="1:12" ht="78.75" customHeight="1" x14ac:dyDescent="0.25">
      <c r="A317" s="64">
        <v>268</v>
      </c>
      <c r="B317" s="5" t="s">
        <v>419</v>
      </c>
      <c r="C317" s="5" t="s">
        <v>74</v>
      </c>
      <c r="D317" s="5" t="s">
        <v>353</v>
      </c>
      <c r="E317" s="7">
        <v>100</v>
      </c>
      <c r="F317" s="5" t="s">
        <v>420</v>
      </c>
      <c r="G317" s="7">
        <v>1100</v>
      </c>
      <c r="H317" s="6" t="s">
        <v>360</v>
      </c>
      <c r="I317" s="21">
        <v>0</v>
      </c>
      <c r="J317" s="165">
        <v>2.7518464201517615E-3</v>
      </c>
      <c r="K317" s="165">
        <v>0</v>
      </c>
      <c r="L317" s="21">
        <v>2131905</v>
      </c>
    </row>
    <row r="318" spans="1:12" ht="63" customHeight="1" x14ac:dyDescent="0.25">
      <c r="A318" s="64">
        <v>269</v>
      </c>
      <c r="B318" s="5" t="s">
        <v>421</v>
      </c>
      <c r="C318" s="5" t="s">
        <v>74</v>
      </c>
      <c r="D318" s="5" t="s">
        <v>353</v>
      </c>
      <c r="E318" s="7">
        <v>100</v>
      </c>
      <c r="F318" s="5" t="s">
        <v>420</v>
      </c>
      <c r="G318" s="7">
        <v>5413</v>
      </c>
      <c r="H318" s="6" t="s">
        <v>360</v>
      </c>
      <c r="I318" s="21">
        <v>289823</v>
      </c>
      <c r="J318" s="165">
        <v>1.354158606571044E-2</v>
      </c>
      <c r="K318" s="165">
        <v>6.4668644065986498E-3</v>
      </c>
      <c r="L318" s="21">
        <v>50439046</v>
      </c>
    </row>
    <row r="319" spans="1:12" ht="63" customHeight="1" x14ac:dyDescent="0.25">
      <c r="A319" s="64">
        <v>270</v>
      </c>
      <c r="B319" s="5" t="s">
        <v>422</v>
      </c>
      <c r="C319" s="5" t="s">
        <v>74</v>
      </c>
      <c r="D319" s="5" t="s">
        <v>353</v>
      </c>
      <c r="E319" s="7">
        <v>100</v>
      </c>
      <c r="F319" s="67" t="s">
        <v>423</v>
      </c>
      <c r="G319" s="6" t="s">
        <v>201</v>
      </c>
      <c r="H319" s="6" t="s">
        <v>201</v>
      </c>
      <c r="I319" s="21">
        <v>0</v>
      </c>
      <c r="J319" s="165">
        <v>0</v>
      </c>
      <c r="K319" s="165">
        <v>0</v>
      </c>
      <c r="L319" s="21">
        <v>2328128.75</v>
      </c>
    </row>
    <row r="320" spans="1:12" ht="126" customHeight="1" x14ac:dyDescent="0.25">
      <c r="A320" s="64">
        <v>271</v>
      </c>
      <c r="B320" s="5" t="s">
        <v>424</v>
      </c>
      <c r="C320" s="5" t="s">
        <v>74</v>
      </c>
      <c r="D320" s="5" t="s">
        <v>353</v>
      </c>
      <c r="E320" s="7">
        <v>100</v>
      </c>
      <c r="F320" s="67" t="s">
        <v>425</v>
      </c>
      <c r="G320" s="6" t="s">
        <v>201</v>
      </c>
      <c r="H320" s="6" t="s">
        <v>201</v>
      </c>
      <c r="I320" s="21">
        <v>0</v>
      </c>
      <c r="J320" s="6" t="s">
        <v>201</v>
      </c>
      <c r="K320" s="6" t="s">
        <v>201</v>
      </c>
      <c r="L320" s="21">
        <v>21348537.600000001</v>
      </c>
    </row>
    <row r="321" spans="1:12" ht="31.5" customHeight="1" x14ac:dyDescent="0.25">
      <c r="A321" s="64">
        <v>272</v>
      </c>
      <c r="B321" s="5" t="s">
        <v>426</v>
      </c>
      <c r="C321" s="5" t="s">
        <v>74</v>
      </c>
      <c r="D321" s="5" t="s">
        <v>353</v>
      </c>
      <c r="E321" s="7">
        <v>100</v>
      </c>
      <c r="F321" s="5" t="s">
        <v>427</v>
      </c>
      <c r="G321" s="7">
        <v>40</v>
      </c>
      <c r="H321" s="6" t="s">
        <v>136</v>
      </c>
      <c r="I321" s="21">
        <v>9202020.3000000007</v>
      </c>
      <c r="J321" s="165">
        <v>2.2041150497361314E-4</v>
      </c>
      <c r="K321" s="165">
        <v>2.0070409170327076E-2</v>
      </c>
      <c r="L321" s="21">
        <v>10719064.279999999</v>
      </c>
    </row>
    <row r="322" spans="1:12" ht="31.5" customHeight="1" x14ac:dyDescent="0.25">
      <c r="A322" s="64">
        <v>273</v>
      </c>
      <c r="B322" s="5" t="s">
        <v>428</v>
      </c>
      <c r="C322" s="5" t="s">
        <v>74</v>
      </c>
      <c r="D322" s="5" t="s">
        <v>353</v>
      </c>
      <c r="E322" s="7">
        <v>100</v>
      </c>
      <c r="F322" s="5" t="s">
        <v>427</v>
      </c>
      <c r="G322" s="7">
        <v>29</v>
      </c>
      <c r="H322" s="6" t="s">
        <v>136</v>
      </c>
      <c r="I322" s="21">
        <v>8348287.8799999999</v>
      </c>
      <c r="J322" s="165">
        <v>1.5979834110586955E-4</v>
      </c>
      <c r="K322" s="165">
        <v>1.8208344272320542E-2</v>
      </c>
      <c r="L322" s="21">
        <v>9389238.0600000005</v>
      </c>
    </row>
    <row r="323" spans="1:12" ht="31.5" customHeight="1" x14ac:dyDescent="0.25">
      <c r="A323" s="64">
        <v>274</v>
      </c>
      <c r="B323" s="5" t="s">
        <v>429</v>
      </c>
      <c r="C323" s="5" t="s">
        <v>74</v>
      </c>
      <c r="D323" s="5" t="s">
        <v>353</v>
      </c>
      <c r="E323" s="7">
        <v>100</v>
      </c>
      <c r="F323" s="5" t="s">
        <v>427</v>
      </c>
      <c r="G323" s="7">
        <v>68</v>
      </c>
      <c r="H323" s="6" t="s">
        <v>136</v>
      </c>
      <c r="I323" s="21">
        <v>13790400.77</v>
      </c>
      <c r="J323" s="165">
        <v>3.7469955845514241E-4</v>
      </c>
      <c r="K323" s="165">
        <v>3.0078067321443917E-2</v>
      </c>
      <c r="L323" s="21">
        <v>16999700.93</v>
      </c>
    </row>
    <row r="324" spans="1:12" ht="31.5" customHeight="1" x14ac:dyDescent="0.25">
      <c r="A324" s="64">
        <v>275</v>
      </c>
      <c r="B324" s="5" t="s">
        <v>430</v>
      </c>
      <c r="C324" s="5" t="s">
        <v>74</v>
      </c>
      <c r="D324" s="5" t="s">
        <v>353</v>
      </c>
      <c r="E324" s="7">
        <v>100</v>
      </c>
      <c r="F324" s="5" t="s">
        <v>427</v>
      </c>
      <c r="G324" s="7">
        <v>31</v>
      </c>
      <c r="H324" s="6" t="s">
        <v>136</v>
      </c>
      <c r="I324" s="21">
        <v>6608143.9400000004</v>
      </c>
      <c r="J324" s="165">
        <v>1.708189163545502E-4</v>
      </c>
      <c r="K324" s="165">
        <v>1.441293850788585E-2</v>
      </c>
      <c r="L324" s="21">
        <v>7458339.71</v>
      </c>
    </row>
    <row r="325" spans="1:12" ht="31.5" customHeight="1" x14ac:dyDescent="0.25">
      <c r="A325" s="64">
        <v>276</v>
      </c>
      <c r="B325" s="5" t="s">
        <v>431</v>
      </c>
      <c r="C325" s="5" t="s">
        <v>74</v>
      </c>
      <c r="D325" s="5" t="s">
        <v>353</v>
      </c>
      <c r="E325" s="7">
        <v>100</v>
      </c>
      <c r="F325" s="5" t="s">
        <v>427</v>
      </c>
      <c r="G325" s="7">
        <v>20</v>
      </c>
      <c r="H325" s="6" t="s">
        <v>136</v>
      </c>
      <c r="I325" s="21">
        <v>6100985.8099999996</v>
      </c>
      <c r="J325" s="165">
        <v>1.1020575248680657E-4</v>
      </c>
      <c r="K325" s="165">
        <v>1.3306782375720184E-2</v>
      </c>
      <c r="L325" s="21">
        <v>6730106.0499999998</v>
      </c>
    </row>
    <row r="326" spans="1:12" ht="31.5" customHeight="1" x14ac:dyDescent="0.25">
      <c r="A326" s="64">
        <v>277</v>
      </c>
      <c r="B326" s="5" t="s">
        <v>432</v>
      </c>
      <c r="C326" s="5" t="s">
        <v>74</v>
      </c>
      <c r="D326" s="5" t="s">
        <v>353</v>
      </c>
      <c r="E326" s="7">
        <v>100</v>
      </c>
      <c r="F326" s="5" t="s">
        <v>427</v>
      </c>
      <c r="G326" s="7">
        <v>45</v>
      </c>
      <c r="H326" s="6" t="s">
        <v>136</v>
      </c>
      <c r="I326" s="21">
        <v>6825960.0300000003</v>
      </c>
      <c r="J326" s="165">
        <v>2.479629430953148E-4</v>
      </c>
      <c r="K326" s="165">
        <v>1.4888014405097336E-2</v>
      </c>
      <c r="L326" s="21">
        <v>7916334.29</v>
      </c>
    </row>
    <row r="327" spans="1:12" ht="31.5" customHeight="1" x14ac:dyDescent="0.25">
      <c r="A327" s="64">
        <v>278</v>
      </c>
      <c r="B327" s="5" t="s">
        <v>433</v>
      </c>
      <c r="C327" s="5" t="s">
        <v>74</v>
      </c>
      <c r="D327" s="5" t="s">
        <v>353</v>
      </c>
      <c r="E327" s="7">
        <v>100</v>
      </c>
      <c r="F327" s="5" t="s">
        <v>427</v>
      </c>
      <c r="G327" s="7">
        <v>84</v>
      </c>
      <c r="H327" s="6" t="s">
        <v>136</v>
      </c>
      <c r="I327" s="21">
        <v>5344277.51</v>
      </c>
      <c r="J327" s="165">
        <v>4.6286416044458763E-4</v>
      </c>
      <c r="K327" s="165">
        <v>1.1656335548996425E-2</v>
      </c>
      <c r="L327" s="21">
        <v>6225824.1900000004</v>
      </c>
    </row>
    <row r="328" spans="1:12" ht="31.5" customHeight="1" x14ac:dyDescent="0.25">
      <c r="A328" s="64">
        <v>279</v>
      </c>
      <c r="B328" s="5" t="s">
        <v>434</v>
      </c>
      <c r="C328" s="5" t="s">
        <v>74</v>
      </c>
      <c r="D328" s="5" t="s">
        <v>353</v>
      </c>
      <c r="E328" s="7">
        <v>100</v>
      </c>
      <c r="F328" s="5" t="s">
        <v>427</v>
      </c>
      <c r="G328" s="7">
        <v>643</v>
      </c>
      <c r="H328" s="6" t="s">
        <v>136</v>
      </c>
      <c r="I328" s="21">
        <v>52797987.359999999</v>
      </c>
      <c r="J328" s="165">
        <v>3.5431149424508318E-3</v>
      </c>
      <c r="K328" s="165">
        <v>0.11515701716990963</v>
      </c>
      <c r="L328" s="21">
        <v>59356891.159999996</v>
      </c>
    </row>
    <row r="329" spans="1:12" ht="31.5" customHeight="1" x14ac:dyDescent="0.25">
      <c r="A329" s="64">
        <v>280</v>
      </c>
      <c r="B329" s="5" t="s">
        <v>435</v>
      </c>
      <c r="C329" s="5" t="s">
        <v>74</v>
      </c>
      <c r="D329" s="5" t="s">
        <v>353</v>
      </c>
      <c r="E329" s="7">
        <v>100</v>
      </c>
      <c r="F329" s="5" t="s">
        <v>427</v>
      </c>
      <c r="G329" s="7">
        <v>480</v>
      </c>
      <c r="H329" s="6" t="s">
        <v>136</v>
      </c>
      <c r="I329" s="21">
        <v>29608983.329999998</v>
      </c>
      <c r="J329" s="165">
        <v>2.644938059683358E-3</v>
      </c>
      <c r="K329" s="165">
        <v>6.4579776090093327E-2</v>
      </c>
      <c r="L329" s="21">
        <v>34556671.969999999</v>
      </c>
    </row>
    <row r="330" spans="1:12" ht="31.5" customHeight="1" x14ac:dyDescent="0.25">
      <c r="A330" s="64">
        <v>281</v>
      </c>
      <c r="B330" s="5" t="s">
        <v>436</v>
      </c>
      <c r="C330" s="5" t="s">
        <v>74</v>
      </c>
      <c r="D330" s="5" t="s">
        <v>353</v>
      </c>
      <c r="E330" s="7">
        <v>100</v>
      </c>
      <c r="F330" s="5" t="s">
        <v>427</v>
      </c>
      <c r="G330" s="7">
        <v>666</v>
      </c>
      <c r="H330" s="6" t="s">
        <v>136</v>
      </c>
      <c r="I330" s="21">
        <v>37957538.090000004</v>
      </c>
      <c r="J330" s="165">
        <v>3.6698515578106588E-3</v>
      </c>
      <c r="K330" s="165">
        <v>8.2788702450979745E-2</v>
      </c>
      <c r="L330" s="21">
        <v>47005433.729999997</v>
      </c>
    </row>
    <row r="331" spans="1:12" ht="15.75" customHeight="1" x14ac:dyDescent="0.25">
      <c r="A331" s="241">
        <v>282</v>
      </c>
      <c r="B331" s="189" t="s">
        <v>437</v>
      </c>
      <c r="C331" s="189" t="s">
        <v>78</v>
      </c>
      <c r="D331" s="189" t="s">
        <v>353</v>
      </c>
      <c r="E331" s="214">
        <v>100</v>
      </c>
      <c r="F331" s="189" t="s">
        <v>83</v>
      </c>
      <c r="G331" s="87">
        <v>6141</v>
      </c>
      <c r="H331" s="79" t="s">
        <v>84</v>
      </c>
      <c r="I331" s="81">
        <v>22027281</v>
      </c>
      <c r="J331" s="162">
        <v>3.2826576730078459E-2</v>
      </c>
      <c r="K331" s="162">
        <v>5.1247649694859086E-2</v>
      </c>
      <c r="L331" s="81">
        <v>22027281</v>
      </c>
    </row>
    <row r="332" spans="1:12" ht="15.75" customHeight="1" x14ac:dyDescent="0.25">
      <c r="A332" s="241"/>
      <c r="B332" s="198"/>
      <c r="C332" s="198" t="s">
        <v>78</v>
      </c>
      <c r="D332" s="207" t="s">
        <v>353</v>
      </c>
      <c r="E332" s="220">
        <v>1</v>
      </c>
      <c r="F332" s="207" t="s">
        <v>83</v>
      </c>
      <c r="G332" s="87">
        <v>142910</v>
      </c>
      <c r="H332" s="79" t="s">
        <v>85</v>
      </c>
      <c r="I332" s="81">
        <v>89480986</v>
      </c>
      <c r="J332" s="162">
        <v>0.76392217562213205</v>
      </c>
      <c r="K332" s="162">
        <v>0.20818230924091766</v>
      </c>
      <c r="L332" s="81">
        <v>79742439</v>
      </c>
    </row>
    <row r="333" spans="1:12" ht="31.5" customHeight="1" x14ac:dyDescent="0.25">
      <c r="A333" s="241"/>
      <c r="B333" s="198"/>
      <c r="C333" s="198" t="s">
        <v>78</v>
      </c>
      <c r="D333" s="207" t="s">
        <v>353</v>
      </c>
      <c r="E333" s="220">
        <v>1</v>
      </c>
      <c r="F333" s="207" t="s">
        <v>83</v>
      </c>
      <c r="G333" s="87">
        <v>1643</v>
      </c>
      <c r="H333" s="79" t="s">
        <v>86</v>
      </c>
      <c r="I333" s="81">
        <v>943082</v>
      </c>
      <c r="J333" s="162">
        <v>8.7826193726622554E-3</v>
      </c>
      <c r="K333" s="162">
        <v>2.1941308130371197E-3</v>
      </c>
      <c r="L333" s="81">
        <v>943082</v>
      </c>
    </row>
    <row r="334" spans="1:12" ht="15.75" customHeight="1" x14ac:dyDescent="0.25">
      <c r="A334" s="241"/>
      <c r="B334" s="198"/>
      <c r="C334" s="198" t="s">
        <v>78</v>
      </c>
      <c r="D334" s="207" t="s">
        <v>353</v>
      </c>
      <c r="E334" s="220">
        <v>1</v>
      </c>
      <c r="F334" s="207" t="s">
        <v>83</v>
      </c>
      <c r="G334" s="87">
        <v>8405</v>
      </c>
      <c r="H334" s="79" t="s">
        <v>87</v>
      </c>
      <c r="I334" s="81">
        <v>25965901</v>
      </c>
      <c r="J334" s="162">
        <v>4.4928737569827307E-2</v>
      </c>
      <c r="K334" s="162">
        <v>6.041106019664394E-2</v>
      </c>
      <c r="L334" s="81">
        <v>25965901</v>
      </c>
    </row>
    <row r="335" spans="1:12" ht="31.5" customHeight="1" x14ac:dyDescent="0.25">
      <c r="A335" s="241"/>
      <c r="B335" s="198"/>
      <c r="C335" s="198" t="s">
        <v>78</v>
      </c>
      <c r="D335" s="207" t="s">
        <v>353</v>
      </c>
      <c r="E335" s="220">
        <v>1</v>
      </c>
      <c r="F335" s="207" t="s">
        <v>83</v>
      </c>
      <c r="G335" s="87">
        <v>3688</v>
      </c>
      <c r="H335" s="79" t="s">
        <v>88</v>
      </c>
      <c r="I335" s="81">
        <v>168958642</v>
      </c>
      <c r="J335" s="162">
        <v>1.9714120661216309E-2</v>
      </c>
      <c r="K335" s="162">
        <v>0.39309133515548766</v>
      </c>
      <c r="L335" s="81">
        <v>168958642</v>
      </c>
    </row>
    <row r="336" spans="1:12" ht="15.75" customHeight="1" x14ac:dyDescent="0.25">
      <c r="A336" s="241"/>
      <c r="B336" s="198"/>
      <c r="C336" s="198" t="s">
        <v>78</v>
      </c>
      <c r="D336" s="207" t="s">
        <v>353</v>
      </c>
      <c r="E336" s="220">
        <v>1</v>
      </c>
      <c r="F336" s="207" t="s">
        <v>83</v>
      </c>
      <c r="G336" s="87">
        <v>779</v>
      </c>
      <c r="H336" s="79" t="s">
        <v>89</v>
      </c>
      <c r="I336" s="81">
        <v>2225414</v>
      </c>
      <c r="J336" s="162">
        <v>4.1641268967157015E-3</v>
      </c>
      <c r="K336" s="162">
        <v>5.1775449315798498E-3</v>
      </c>
      <c r="L336" s="81">
        <v>2225414</v>
      </c>
    </row>
    <row r="337" spans="1:12" ht="47.25" customHeight="1" x14ac:dyDescent="0.25">
      <c r="A337" s="64">
        <v>283</v>
      </c>
      <c r="B337" s="23" t="s">
        <v>438</v>
      </c>
      <c r="C337" s="67" t="s">
        <v>78</v>
      </c>
      <c r="D337" s="67" t="s">
        <v>353</v>
      </c>
      <c r="E337" s="73">
        <v>100</v>
      </c>
      <c r="F337" s="67" t="s">
        <v>90</v>
      </c>
      <c r="G337" s="29">
        <v>7.8</v>
      </c>
      <c r="H337" s="67" t="s">
        <v>93</v>
      </c>
      <c r="I337" s="72">
        <v>26361.5</v>
      </c>
      <c r="J337" s="162">
        <v>3.3974788964291638E-2</v>
      </c>
      <c r="K337" s="162">
        <v>6.7733020423899684E-2</v>
      </c>
      <c r="L337" s="72">
        <v>0</v>
      </c>
    </row>
    <row r="338" spans="1:12" ht="31.5" customHeight="1" x14ac:dyDescent="0.25">
      <c r="A338" s="64">
        <v>284</v>
      </c>
      <c r="B338" s="64" t="s">
        <v>439</v>
      </c>
      <c r="C338" s="64" t="s">
        <v>78</v>
      </c>
      <c r="D338" s="64" t="s">
        <v>353</v>
      </c>
      <c r="E338" s="70">
        <v>100</v>
      </c>
      <c r="F338" s="64" t="s">
        <v>343</v>
      </c>
      <c r="G338" s="70" t="s">
        <v>440</v>
      </c>
      <c r="H338" s="64" t="s">
        <v>345</v>
      </c>
      <c r="I338" s="80">
        <v>91597500</v>
      </c>
      <c r="J338" s="162">
        <v>6.0177277448736168</v>
      </c>
      <c r="K338" s="162">
        <v>2.0438288627314596</v>
      </c>
      <c r="L338" s="80">
        <v>94246500</v>
      </c>
    </row>
    <row r="339" spans="1:12" ht="31.5" customHeight="1" x14ac:dyDescent="0.25">
      <c r="A339" s="64">
        <v>285</v>
      </c>
      <c r="B339" s="24" t="s">
        <v>441</v>
      </c>
      <c r="C339" s="64" t="s">
        <v>78</v>
      </c>
      <c r="D339" s="64" t="s">
        <v>353</v>
      </c>
      <c r="E339" s="70">
        <v>100</v>
      </c>
      <c r="F339" s="64" t="s">
        <v>199</v>
      </c>
      <c r="G339" s="70" t="s">
        <v>201</v>
      </c>
      <c r="H339" s="69" t="s">
        <v>201</v>
      </c>
      <c r="I339" s="80">
        <f t="shared" ref="I339" si="1">L339+N339</f>
        <v>14671000</v>
      </c>
      <c r="J339" s="162" t="s">
        <v>201</v>
      </c>
      <c r="K339" s="162">
        <v>2.6017005629189636</v>
      </c>
      <c r="L339" s="52">
        <v>14671000</v>
      </c>
    </row>
    <row r="340" spans="1:12" ht="47.25" customHeight="1" x14ac:dyDescent="0.25">
      <c r="A340" s="64">
        <v>286</v>
      </c>
      <c r="B340" s="82" t="s">
        <v>442</v>
      </c>
      <c r="C340" s="82" t="s">
        <v>74</v>
      </c>
      <c r="D340" s="82" t="s">
        <v>353</v>
      </c>
      <c r="E340" s="83">
        <v>100</v>
      </c>
      <c r="F340" s="82" t="s">
        <v>32</v>
      </c>
      <c r="G340" s="83">
        <v>28770</v>
      </c>
      <c r="H340" s="82" t="s">
        <v>33</v>
      </c>
      <c r="I340" s="14" t="s">
        <v>443</v>
      </c>
      <c r="J340" s="162">
        <v>0.17608292286049204</v>
      </c>
      <c r="K340" s="162">
        <v>0.10439286461713841</v>
      </c>
      <c r="L340" s="14">
        <v>20503502</v>
      </c>
    </row>
    <row r="341" spans="1:12" ht="31.5" customHeight="1" x14ac:dyDescent="0.25">
      <c r="A341" s="64">
        <v>287</v>
      </c>
      <c r="B341" s="41" t="s">
        <v>444</v>
      </c>
      <c r="C341" s="67" t="s">
        <v>78</v>
      </c>
      <c r="D341" s="82" t="s">
        <v>353</v>
      </c>
      <c r="E341" s="73">
        <v>93.9</v>
      </c>
      <c r="F341" s="64" t="s">
        <v>350</v>
      </c>
      <c r="G341" s="70">
        <v>650</v>
      </c>
      <c r="H341" s="8" t="s">
        <v>15</v>
      </c>
      <c r="I341" s="80">
        <v>44981694</v>
      </c>
      <c r="J341" s="164">
        <v>3.581686955821214E-3</v>
      </c>
      <c r="K341" s="164">
        <v>9.8108999363373112E-2</v>
      </c>
      <c r="L341" s="80">
        <v>47752872</v>
      </c>
    </row>
    <row r="342" spans="1:12" ht="63" customHeight="1" x14ac:dyDescent="0.25">
      <c r="A342" s="64">
        <v>289</v>
      </c>
      <c r="B342" s="69" t="s">
        <v>445</v>
      </c>
      <c r="C342" s="69" t="s">
        <v>74</v>
      </c>
      <c r="D342" s="69" t="s">
        <v>446</v>
      </c>
      <c r="E342" s="70">
        <v>100</v>
      </c>
      <c r="F342" s="69" t="s">
        <v>278</v>
      </c>
      <c r="G342" s="70">
        <v>529</v>
      </c>
      <c r="H342" s="69" t="s">
        <v>15</v>
      </c>
      <c r="I342" s="80">
        <v>348361</v>
      </c>
      <c r="J342" s="162">
        <v>2.914942153276034E-3</v>
      </c>
      <c r="K342" s="162">
        <v>7.5980573624514938E-4</v>
      </c>
      <c r="L342" s="80">
        <v>51530701</v>
      </c>
    </row>
    <row r="343" spans="1:12" ht="63" customHeight="1" x14ac:dyDescent="0.25">
      <c r="A343" s="64">
        <v>290</v>
      </c>
      <c r="B343" s="69" t="s">
        <v>447</v>
      </c>
      <c r="C343" s="69" t="s">
        <v>74</v>
      </c>
      <c r="D343" s="69" t="s">
        <v>446</v>
      </c>
      <c r="E343" s="70">
        <v>100</v>
      </c>
      <c r="F343" s="69" t="s">
        <v>278</v>
      </c>
      <c r="G343" s="70">
        <v>424</v>
      </c>
      <c r="H343" s="69" t="s">
        <v>15</v>
      </c>
      <c r="I343" s="80">
        <v>452962</v>
      </c>
      <c r="J343" s="162">
        <v>2.3363619527202997E-3</v>
      </c>
      <c r="K343" s="162">
        <v>9.8794964390696823E-4</v>
      </c>
      <c r="L343" s="80">
        <v>43858006</v>
      </c>
    </row>
    <row r="344" spans="1:12" ht="63" customHeight="1" x14ac:dyDescent="0.25">
      <c r="A344" s="64">
        <v>291</v>
      </c>
      <c r="B344" s="69" t="s">
        <v>448</v>
      </c>
      <c r="C344" s="69" t="s">
        <v>74</v>
      </c>
      <c r="D344" s="69" t="s">
        <v>446</v>
      </c>
      <c r="E344" s="70">
        <v>100</v>
      </c>
      <c r="F344" s="69" t="s">
        <v>278</v>
      </c>
      <c r="G344" s="70">
        <v>84</v>
      </c>
      <c r="H344" s="69" t="s">
        <v>15</v>
      </c>
      <c r="I344" s="80">
        <v>246707</v>
      </c>
      <c r="J344" s="162">
        <v>4.6286416044458763E-4</v>
      </c>
      <c r="K344" s="162">
        <v>5.3808949271540749E-4</v>
      </c>
      <c r="L344" s="80">
        <v>19411405</v>
      </c>
    </row>
    <row r="345" spans="1:12" ht="63" customHeight="1" x14ac:dyDescent="0.25">
      <c r="A345" s="64">
        <v>292</v>
      </c>
      <c r="B345" s="69" t="s">
        <v>449</v>
      </c>
      <c r="C345" s="69" t="s">
        <v>74</v>
      </c>
      <c r="D345" s="69" t="s">
        <v>446</v>
      </c>
      <c r="E345" s="70">
        <v>100</v>
      </c>
      <c r="F345" s="69" t="s">
        <v>278</v>
      </c>
      <c r="G345" s="70">
        <v>44</v>
      </c>
      <c r="H345" s="69" t="s">
        <v>15</v>
      </c>
      <c r="I345" s="80">
        <v>66285</v>
      </c>
      <c r="J345" s="162">
        <v>2.4245265547097447E-4</v>
      </c>
      <c r="K345" s="162">
        <v>1.4457336850855787E-4</v>
      </c>
      <c r="L345" s="80">
        <v>11266325</v>
      </c>
    </row>
    <row r="346" spans="1:12" ht="63" customHeight="1" x14ac:dyDescent="0.25">
      <c r="A346" s="90">
        <v>293</v>
      </c>
      <c r="B346" s="69" t="s">
        <v>450</v>
      </c>
      <c r="C346" s="69" t="s">
        <v>74</v>
      </c>
      <c r="D346" s="69" t="s">
        <v>446</v>
      </c>
      <c r="E346" s="70">
        <v>100</v>
      </c>
      <c r="F346" s="69" t="s">
        <v>451</v>
      </c>
      <c r="G346" s="70">
        <v>21</v>
      </c>
      <c r="H346" s="69" t="s">
        <v>15</v>
      </c>
      <c r="I346" s="80">
        <v>32094</v>
      </c>
      <c r="J346" s="162">
        <v>1.1571604011114691E-4</v>
      </c>
      <c r="K346" s="162">
        <v>6.99998142704029E-5</v>
      </c>
      <c r="L346" s="80">
        <v>8519680</v>
      </c>
    </row>
    <row r="347" spans="1:12" ht="63" customHeight="1" x14ac:dyDescent="0.25">
      <c r="A347" s="90">
        <v>294</v>
      </c>
      <c r="B347" s="69" t="s">
        <v>452</v>
      </c>
      <c r="C347" s="69" t="s">
        <v>74</v>
      </c>
      <c r="D347" s="69" t="s">
        <v>446</v>
      </c>
      <c r="E347" s="70">
        <v>100</v>
      </c>
      <c r="F347" s="69" t="s">
        <v>278</v>
      </c>
      <c r="G347" s="70">
        <v>11</v>
      </c>
      <c r="H347" s="69" t="s">
        <v>15</v>
      </c>
      <c r="I347" s="80">
        <v>0</v>
      </c>
      <c r="J347" s="162">
        <v>6.0613163867743617E-5</v>
      </c>
      <c r="K347" s="162">
        <v>0</v>
      </c>
      <c r="L347" s="80">
        <v>6119323</v>
      </c>
    </row>
    <row r="348" spans="1:12" ht="63" customHeight="1" x14ac:dyDescent="0.25">
      <c r="A348" s="90">
        <v>295</v>
      </c>
      <c r="B348" s="69" t="s">
        <v>453</v>
      </c>
      <c r="C348" s="69" t="s">
        <v>74</v>
      </c>
      <c r="D348" s="69" t="s">
        <v>446</v>
      </c>
      <c r="E348" s="70">
        <v>100</v>
      </c>
      <c r="F348" s="69" t="s">
        <v>278</v>
      </c>
      <c r="G348" s="70">
        <v>32</v>
      </c>
      <c r="H348" s="69" t="s">
        <v>15</v>
      </c>
      <c r="I348" s="80">
        <v>50060</v>
      </c>
      <c r="J348" s="162">
        <v>1.7632920397889053E-4</v>
      </c>
      <c r="K348" s="162">
        <v>1.0918522784247428E-4</v>
      </c>
      <c r="L348" s="80">
        <v>8398876</v>
      </c>
    </row>
    <row r="349" spans="1:12" ht="63" customHeight="1" x14ac:dyDescent="0.25">
      <c r="A349" s="90">
        <v>296</v>
      </c>
      <c r="B349" s="69" t="s">
        <v>454</v>
      </c>
      <c r="C349" s="69" t="s">
        <v>74</v>
      </c>
      <c r="D349" s="69" t="s">
        <v>446</v>
      </c>
      <c r="E349" s="70">
        <v>100</v>
      </c>
      <c r="F349" s="69" t="s">
        <v>451</v>
      </c>
      <c r="G349" s="70">
        <v>75</v>
      </c>
      <c r="H349" s="69" t="s">
        <v>15</v>
      </c>
      <c r="I349" s="80">
        <v>220142</v>
      </c>
      <c r="J349" s="162">
        <v>4.1327157182552464E-4</v>
      </c>
      <c r="K349" s="162">
        <v>4.8014890986212484E-4</v>
      </c>
      <c r="L349" s="80">
        <v>20108205</v>
      </c>
    </row>
    <row r="350" spans="1:12" ht="63" customHeight="1" x14ac:dyDescent="0.25">
      <c r="A350" s="90">
        <v>297</v>
      </c>
      <c r="B350" s="69" t="s">
        <v>455</v>
      </c>
      <c r="C350" s="69" t="s">
        <v>74</v>
      </c>
      <c r="D350" s="69" t="s">
        <v>446</v>
      </c>
      <c r="E350" s="70">
        <v>100</v>
      </c>
      <c r="F350" s="69" t="s">
        <v>278</v>
      </c>
      <c r="G350" s="70">
        <v>17</v>
      </c>
      <c r="H350" s="69" t="s">
        <v>15</v>
      </c>
      <c r="I350" s="80">
        <v>40274</v>
      </c>
      <c r="J350" s="162">
        <v>9.3674889613785603E-5</v>
      </c>
      <c r="K350" s="162">
        <v>8.7841107992964616E-5</v>
      </c>
      <c r="L350" s="80">
        <v>8874389</v>
      </c>
    </row>
    <row r="351" spans="1:12" ht="63" customHeight="1" x14ac:dyDescent="0.25">
      <c r="A351" s="90">
        <v>298</v>
      </c>
      <c r="B351" s="69" t="s">
        <v>456</v>
      </c>
      <c r="C351" s="69" t="s">
        <v>74</v>
      </c>
      <c r="D351" s="69" t="s">
        <v>446</v>
      </c>
      <c r="E351" s="70">
        <v>100</v>
      </c>
      <c r="F351" s="69" t="s">
        <v>278</v>
      </c>
      <c r="G351" s="70">
        <v>8</v>
      </c>
      <c r="H351" s="69" t="s">
        <v>15</v>
      </c>
      <c r="I351" s="80">
        <v>0</v>
      </c>
      <c r="J351" s="162">
        <v>4.4082300994722632E-5</v>
      </c>
      <c r="K351" s="162">
        <v>0</v>
      </c>
      <c r="L351" s="80">
        <v>5818135</v>
      </c>
    </row>
    <row r="352" spans="1:12" ht="63" customHeight="1" x14ac:dyDescent="0.25">
      <c r="A352" s="90">
        <v>299</v>
      </c>
      <c r="B352" s="69" t="s">
        <v>457</v>
      </c>
      <c r="C352" s="69" t="s">
        <v>74</v>
      </c>
      <c r="D352" s="69" t="s">
        <v>446</v>
      </c>
      <c r="E352" s="70">
        <v>100</v>
      </c>
      <c r="F352" s="69" t="s">
        <v>278</v>
      </c>
      <c r="G352" s="70">
        <v>44</v>
      </c>
      <c r="H352" s="69" t="s">
        <v>15</v>
      </c>
      <c r="I352" s="80">
        <v>0</v>
      </c>
      <c r="J352" s="162">
        <v>2.4245265547097447E-4</v>
      </c>
      <c r="K352" s="162">
        <v>0</v>
      </c>
      <c r="L352" s="80">
        <v>9616411</v>
      </c>
    </row>
    <row r="353" spans="1:12" ht="63" customHeight="1" x14ac:dyDescent="0.25">
      <c r="A353" s="90">
        <v>300</v>
      </c>
      <c r="B353" s="69" t="s">
        <v>458</v>
      </c>
      <c r="C353" s="69" t="s">
        <v>74</v>
      </c>
      <c r="D353" s="69" t="s">
        <v>446</v>
      </c>
      <c r="E353" s="70">
        <v>100</v>
      </c>
      <c r="F353" s="69" t="s">
        <v>278</v>
      </c>
      <c r="G353" s="70">
        <v>11</v>
      </c>
      <c r="H353" s="69" t="s">
        <v>15</v>
      </c>
      <c r="I353" s="80">
        <v>0</v>
      </c>
      <c r="J353" s="162">
        <v>6.0613163867743617E-5</v>
      </c>
      <c r="K353" s="162">
        <v>0</v>
      </c>
      <c r="L353" s="80">
        <v>5680769</v>
      </c>
    </row>
    <row r="354" spans="1:12" ht="63" customHeight="1" x14ac:dyDescent="0.25">
      <c r="A354" s="90">
        <v>301</v>
      </c>
      <c r="B354" s="69" t="s">
        <v>459</v>
      </c>
      <c r="C354" s="69" t="s">
        <v>74</v>
      </c>
      <c r="D354" s="69" t="s">
        <v>446</v>
      </c>
      <c r="E354" s="70">
        <v>100</v>
      </c>
      <c r="F354" s="69" t="s">
        <v>278</v>
      </c>
      <c r="G354" s="70">
        <v>31</v>
      </c>
      <c r="H354" s="69" t="s">
        <v>15</v>
      </c>
      <c r="I354" s="80">
        <v>5840</v>
      </c>
      <c r="J354" s="162">
        <v>1.708189163545502E-4</v>
      </c>
      <c r="K354" s="162">
        <v>1.273754955253795E-5</v>
      </c>
      <c r="L354" s="80">
        <v>8048783</v>
      </c>
    </row>
    <row r="355" spans="1:12" ht="63" customHeight="1" x14ac:dyDescent="0.25">
      <c r="A355" s="90">
        <v>302</v>
      </c>
      <c r="B355" s="69" t="s">
        <v>460</v>
      </c>
      <c r="C355" s="69" t="s">
        <v>74</v>
      </c>
      <c r="D355" s="69" t="s">
        <v>446</v>
      </c>
      <c r="E355" s="70">
        <v>100</v>
      </c>
      <c r="F355" s="69" t="s">
        <v>278</v>
      </c>
      <c r="G355" s="70">
        <v>153</v>
      </c>
      <c r="H355" s="69" t="s">
        <v>15</v>
      </c>
      <c r="I355" s="80">
        <v>201308</v>
      </c>
      <c r="J355" s="162">
        <v>8.4307400652407032E-4</v>
      </c>
      <c r="K355" s="162">
        <v>4.3907031255519002E-4</v>
      </c>
      <c r="L355" s="80">
        <v>20338592</v>
      </c>
    </row>
    <row r="356" spans="1:12" ht="63" customHeight="1" x14ac:dyDescent="0.25">
      <c r="A356" s="90">
        <v>303</v>
      </c>
      <c r="B356" s="69" t="s">
        <v>461</v>
      </c>
      <c r="C356" s="69" t="s">
        <v>74</v>
      </c>
      <c r="D356" s="69" t="s">
        <v>446</v>
      </c>
      <c r="E356" s="70">
        <v>100</v>
      </c>
      <c r="F356" s="69" t="s">
        <v>451</v>
      </c>
      <c r="G356" s="70">
        <v>39</v>
      </c>
      <c r="H356" s="69" t="s">
        <v>15</v>
      </c>
      <c r="I356" s="80">
        <v>111455</v>
      </c>
      <c r="J356" s="162">
        <v>2.1490121734927284E-4</v>
      </c>
      <c r="K356" s="162">
        <v>2.4309307968803376E-4</v>
      </c>
      <c r="L356" s="80">
        <v>19524814</v>
      </c>
    </row>
    <row r="357" spans="1:12" ht="63" customHeight="1" x14ac:dyDescent="0.25">
      <c r="A357" s="90">
        <v>304</v>
      </c>
      <c r="B357" s="69" t="s">
        <v>462</v>
      </c>
      <c r="C357" s="69" t="s">
        <v>74</v>
      </c>
      <c r="D357" s="69" t="s">
        <v>446</v>
      </c>
      <c r="E357" s="70">
        <v>100</v>
      </c>
      <c r="F357" s="69" t="s">
        <v>278</v>
      </c>
      <c r="G357" s="70">
        <v>8</v>
      </c>
      <c r="H357" s="69" t="s">
        <v>15</v>
      </c>
      <c r="I357" s="80">
        <v>25050</v>
      </c>
      <c r="J357" s="162">
        <v>4.4082300994722632E-5</v>
      </c>
      <c r="K357" s="162">
        <v>5.4636235666280073E-5</v>
      </c>
      <c r="L357" s="80">
        <v>7451285</v>
      </c>
    </row>
    <row r="358" spans="1:12" ht="63" customHeight="1" x14ac:dyDescent="0.25">
      <c r="A358" s="90">
        <v>305</v>
      </c>
      <c r="B358" s="69" t="s">
        <v>463</v>
      </c>
      <c r="C358" s="69" t="s">
        <v>74</v>
      </c>
      <c r="D358" s="69" t="s">
        <v>446</v>
      </c>
      <c r="E358" s="70">
        <v>100</v>
      </c>
      <c r="F358" s="69" t="s">
        <v>451</v>
      </c>
      <c r="G358" s="70">
        <v>76</v>
      </c>
      <c r="H358" s="69" t="s">
        <v>15</v>
      </c>
      <c r="I358" s="80">
        <v>189837</v>
      </c>
      <c r="J358" s="162">
        <v>4.1878185944986502E-4</v>
      </c>
      <c r="K358" s="162">
        <v>4.1405106068581274E-4</v>
      </c>
      <c r="L358" s="80">
        <v>17611432</v>
      </c>
    </row>
    <row r="359" spans="1:12" ht="63" customHeight="1" x14ac:dyDescent="0.25">
      <c r="A359" s="90">
        <v>306</v>
      </c>
      <c r="B359" s="69" t="s">
        <v>464</v>
      </c>
      <c r="C359" s="69" t="s">
        <v>74</v>
      </c>
      <c r="D359" s="69" t="s">
        <v>446</v>
      </c>
      <c r="E359" s="70">
        <v>100</v>
      </c>
      <c r="F359" s="69" t="s">
        <v>278</v>
      </c>
      <c r="G359" s="70">
        <v>26</v>
      </c>
      <c r="H359" s="69" t="s">
        <v>15</v>
      </c>
      <c r="I359" s="80">
        <v>20565</v>
      </c>
      <c r="J359" s="162">
        <v>1.4326747823284857E-4</v>
      </c>
      <c r="K359" s="162">
        <v>4.4854059340401185E-5</v>
      </c>
      <c r="L359" s="80">
        <v>8386183</v>
      </c>
    </row>
    <row r="360" spans="1:12" ht="63" customHeight="1" x14ac:dyDescent="0.25">
      <c r="A360" s="90">
        <v>307</v>
      </c>
      <c r="B360" s="69" t="s">
        <v>465</v>
      </c>
      <c r="C360" s="69" t="s">
        <v>74</v>
      </c>
      <c r="D360" s="69" t="s">
        <v>446</v>
      </c>
      <c r="E360" s="70">
        <v>100</v>
      </c>
      <c r="F360" s="69" t="s">
        <v>278</v>
      </c>
      <c r="G360" s="70">
        <v>7</v>
      </c>
      <c r="H360" s="69" t="s">
        <v>15</v>
      </c>
      <c r="I360" s="80">
        <v>0</v>
      </c>
      <c r="J360" s="162">
        <v>3.8572013370382298E-5</v>
      </c>
      <c r="K360" s="162">
        <v>0</v>
      </c>
      <c r="L360" s="80">
        <v>6887587</v>
      </c>
    </row>
    <row r="361" spans="1:12" ht="63" customHeight="1" x14ac:dyDescent="0.25">
      <c r="A361" s="90">
        <v>308</v>
      </c>
      <c r="B361" s="69" t="s">
        <v>466</v>
      </c>
      <c r="C361" s="69" t="s">
        <v>74</v>
      </c>
      <c r="D361" s="69" t="s">
        <v>446</v>
      </c>
      <c r="E361" s="70">
        <v>100</v>
      </c>
      <c r="F361" s="69" t="s">
        <v>451</v>
      </c>
      <c r="G361" s="70">
        <v>129</v>
      </c>
      <c r="H361" s="69" t="s">
        <v>15</v>
      </c>
      <c r="I361" s="80">
        <v>242762</v>
      </c>
      <c r="J361" s="162">
        <v>7.1082710353990248E-4</v>
      </c>
      <c r="K361" s="162">
        <v>5.2948510350568796E-4</v>
      </c>
      <c r="L361" s="80">
        <v>23603692</v>
      </c>
    </row>
    <row r="362" spans="1:12" ht="63" customHeight="1" x14ac:dyDescent="0.25">
      <c r="A362" s="90">
        <v>309</v>
      </c>
      <c r="B362" s="69" t="s">
        <v>467</v>
      </c>
      <c r="C362" s="69" t="s">
        <v>74</v>
      </c>
      <c r="D362" s="69" t="s">
        <v>446</v>
      </c>
      <c r="E362" s="70">
        <v>100</v>
      </c>
      <c r="F362" s="69" t="s">
        <v>278</v>
      </c>
      <c r="G362" s="70">
        <v>57</v>
      </c>
      <c r="H362" s="69" t="s">
        <v>15</v>
      </c>
      <c r="I362" s="80">
        <v>25623</v>
      </c>
      <c r="J362" s="162">
        <v>3.1408639458739877E-4</v>
      </c>
      <c r="K362" s="162">
        <v>5.5885998661760253E-5</v>
      </c>
      <c r="L362" s="80">
        <v>14688003</v>
      </c>
    </row>
    <row r="363" spans="1:12" ht="63" customHeight="1" x14ac:dyDescent="0.25">
      <c r="A363" s="90">
        <v>310</v>
      </c>
      <c r="B363" s="69" t="s">
        <v>468</v>
      </c>
      <c r="C363" s="69" t="s">
        <v>74</v>
      </c>
      <c r="D363" s="69" t="s">
        <v>446</v>
      </c>
      <c r="E363" s="70">
        <v>100</v>
      </c>
      <c r="F363" s="69" t="s">
        <v>451</v>
      </c>
      <c r="G363" s="70">
        <v>52</v>
      </c>
      <c r="H363" s="69" t="s">
        <v>15</v>
      </c>
      <c r="I363" s="80">
        <v>112931</v>
      </c>
      <c r="J363" s="162">
        <v>2.8653495646569714E-4</v>
      </c>
      <c r="K363" s="162">
        <v>2.4631236447220263E-4</v>
      </c>
      <c r="L363" s="80">
        <v>14214158</v>
      </c>
    </row>
    <row r="364" spans="1:12" ht="63" customHeight="1" x14ac:dyDescent="0.25">
      <c r="A364" s="90">
        <v>311</v>
      </c>
      <c r="B364" s="69" t="s">
        <v>469</v>
      </c>
      <c r="C364" s="69" t="s">
        <v>74</v>
      </c>
      <c r="D364" s="69" t="s">
        <v>446</v>
      </c>
      <c r="E364" s="70">
        <v>100</v>
      </c>
      <c r="F364" s="69" t="s">
        <v>278</v>
      </c>
      <c r="G364" s="70">
        <v>82</v>
      </c>
      <c r="H364" s="69" t="s">
        <v>15</v>
      </c>
      <c r="I364" s="80">
        <v>145147</v>
      </c>
      <c r="J364" s="162">
        <v>4.5184358519590693E-4</v>
      </c>
      <c r="K364" s="162">
        <v>3.1657827138736742E-4</v>
      </c>
      <c r="L364" s="80">
        <v>17918529</v>
      </c>
    </row>
    <row r="365" spans="1:12" ht="94.5" customHeight="1" x14ac:dyDescent="0.25">
      <c r="A365" s="90">
        <v>312</v>
      </c>
      <c r="B365" s="69" t="s">
        <v>470</v>
      </c>
      <c r="C365" s="69" t="s">
        <v>74</v>
      </c>
      <c r="D365" s="69" t="s">
        <v>446</v>
      </c>
      <c r="E365" s="70">
        <v>100</v>
      </c>
      <c r="F365" s="69" t="s">
        <v>278</v>
      </c>
      <c r="G365" s="70">
        <v>62</v>
      </c>
      <c r="H365" s="69" t="s">
        <v>15</v>
      </c>
      <c r="I365" s="80">
        <v>0</v>
      </c>
      <c r="J365" s="162">
        <v>3.416378327091004E-4</v>
      </c>
      <c r="K365" s="162">
        <v>0</v>
      </c>
      <c r="L365" s="80">
        <v>33129818</v>
      </c>
    </row>
    <row r="366" spans="1:12" ht="47.25" customHeight="1" x14ac:dyDescent="0.25">
      <c r="A366" s="90">
        <v>313</v>
      </c>
      <c r="B366" s="69" t="s">
        <v>471</v>
      </c>
      <c r="C366" s="69" t="s">
        <v>74</v>
      </c>
      <c r="D366" s="69" t="s">
        <v>446</v>
      </c>
      <c r="E366" s="70">
        <v>100</v>
      </c>
      <c r="F366" s="69" t="s">
        <v>35</v>
      </c>
      <c r="G366" s="70" t="s">
        <v>201</v>
      </c>
      <c r="H366" s="69" t="s">
        <v>201</v>
      </c>
      <c r="I366" s="80">
        <v>0</v>
      </c>
      <c r="J366" s="184" t="s">
        <v>201</v>
      </c>
      <c r="K366" s="183" t="s">
        <v>201</v>
      </c>
      <c r="L366" s="80">
        <v>23883705</v>
      </c>
    </row>
    <row r="367" spans="1:12" ht="47.25" customHeight="1" x14ac:dyDescent="0.25">
      <c r="A367" s="90">
        <v>314</v>
      </c>
      <c r="B367" s="69" t="s">
        <v>472</v>
      </c>
      <c r="C367" s="69" t="s">
        <v>74</v>
      </c>
      <c r="D367" s="69" t="s">
        <v>446</v>
      </c>
      <c r="E367" s="70">
        <v>100</v>
      </c>
      <c r="F367" s="69" t="s">
        <v>258</v>
      </c>
      <c r="G367" s="70">
        <v>27</v>
      </c>
      <c r="H367" s="69" t="s">
        <v>15</v>
      </c>
      <c r="I367" s="80">
        <v>76561</v>
      </c>
      <c r="J367" s="162">
        <v>1.4877776585718889E-4</v>
      </c>
      <c r="K367" s="162">
        <v>1.6698622111161951E-4</v>
      </c>
      <c r="L367" s="80">
        <v>5203704</v>
      </c>
    </row>
    <row r="368" spans="1:12" ht="47.25" customHeight="1" x14ac:dyDescent="0.25">
      <c r="A368" s="90">
        <v>315</v>
      </c>
      <c r="B368" s="69" t="s">
        <v>473</v>
      </c>
      <c r="C368" s="69" t="s">
        <v>74</v>
      </c>
      <c r="D368" s="69" t="s">
        <v>446</v>
      </c>
      <c r="E368" s="70">
        <v>100</v>
      </c>
      <c r="F368" s="69" t="s">
        <v>258</v>
      </c>
      <c r="G368" s="70">
        <v>178</v>
      </c>
      <c r="H368" s="69" t="s">
        <v>15</v>
      </c>
      <c r="I368" s="80">
        <v>923974</v>
      </c>
      <c r="J368" s="162">
        <v>9.8083119713257842E-4</v>
      </c>
      <c r="K368" s="162">
        <v>2.0152679127151884E-3</v>
      </c>
      <c r="L368" s="80">
        <v>26405185</v>
      </c>
    </row>
    <row r="369" spans="1:12" ht="47.25" customHeight="1" x14ac:dyDescent="0.25">
      <c r="A369" s="90">
        <v>316</v>
      </c>
      <c r="B369" s="69" t="s">
        <v>474</v>
      </c>
      <c r="C369" s="69" t="s">
        <v>74</v>
      </c>
      <c r="D369" s="69" t="s">
        <v>446</v>
      </c>
      <c r="E369" s="70">
        <v>100</v>
      </c>
      <c r="F369" s="69" t="s">
        <v>258</v>
      </c>
      <c r="G369" s="70">
        <v>44</v>
      </c>
      <c r="H369" s="69" t="s">
        <v>15</v>
      </c>
      <c r="I369" s="80">
        <v>217573</v>
      </c>
      <c r="J369" s="162">
        <v>2.4245265547097447E-4</v>
      </c>
      <c r="K369" s="162">
        <v>4.7454569671135949E-4</v>
      </c>
      <c r="L369" s="80">
        <v>7716185</v>
      </c>
    </row>
    <row r="370" spans="1:12" ht="47.25" customHeight="1" x14ac:dyDescent="0.25">
      <c r="A370" s="90">
        <v>317</v>
      </c>
      <c r="B370" s="69" t="s">
        <v>475</v>
      </c>
      <c r="C370" s="69" t="s">
        <v>74</v>
      </c>
      <c r="D370" s="69" t="s">
        <v>446</v>
      </c>
      <c r="E370" s="70">
        <v>100</v>
      </c>
      <c r="F370" s="69" t="s">
        <v>258</v>
      </c>
      <c r="G370" s="70">
        <v>143</v>
      </c>
      <c r="H370" s="69" t="s">
        <v>15</v>
      </c>
      <c r="I370" s="80">
        <v>796622</v>
      </c>
      <c r="J370" s="162">
        <v>7.8797113028066705E-4</v>
      </c>
      <c r="K370" s="162">
        <v>1.7375020889797751E-3</v>
      </c>
      <c r="L370" s="80">
        <v>22160168</v>
      </c>
    </row>
    <row r="371" spans="1:12" ht="47.25" customHeight="1" x14ac:dyDescent="0.25">
      <c r="A371" s="90">
        <v>318</v>
      </c>
      <c r="B371" s="69" t="s">
        <v>476</v>
      </c>
      <c r="C371" s="69" t="s">
        <v>74</v>
      </c>
      <c r="D371" s="69" t="s">
        <v>446</v>
      </c>
      <c r="E371" s="70">
        <v>100</v>
      </c>
      <c r="F371" s="69" t="s">
        <v>258</v>
      </c>
      <c r="G371" s="70">
        <v>28</v>
      </c>
      <c r="H371" s="69" t="s">
        <v>15</v>
      </c>
      <c r="I371" s="80">
        <v>118988</v>
      </c>
      <c r="J371" s="162">
        <v>1.5428805348152919E-4</v>
      </c>
      <c r="K371" s="162">
        <v>2.5952320995845644E-4</v>
      </c>
      <c r="L371" s="80">
        <v>5717510</v>
      </c>
    </row>
    <row r="372" spans="1:12" ht="47.25" customHeight="1" x14ac:dyDescent="0.25">
      <c r="A372" s="90">
        <v>319</v>
      </c>
      <c r="B372" s="69" t="s">
        <v>477</v>
      </c>
      <c r="C372" s="69" t="s">
        <v>74</v>
      </c>
      <c r="D372" s="69" t="s">
        <v>446</v>
      </c>
      <c r="E372" s="70">
        <v>100</v>
      </c>
      <c r="F372" s="69" t="s">
        <v>258</v>
      </c>
      <c r="G372" s="70">
        <v>10</v>
      </c>
      <c r="H372" s="69" t="s">
        <v>15</v>
      </c>
      <c r="I372" s="80">
        <v>33159</v>
      </c>
      <c r="J372" s="162">
        <v>5.5102876243403284E-5</v>
      </c>
      <c r="K372" s="162">
        <v>7.2322672193939362E-5</v>
      </c>
      <c r="L372" s="80">
        <v>3572443</v>
      </c>
    </row>
    <row r="373" spans="1:12" ht="47.25" customHeight="1" x14ac:dyDescent="0.25">
      <c r="A373" s="90">
        <v>320</v>
      </c>
      <c r="B373" s="69" t="s">
        <v>478</v>
      </c>
      <c r="C373" s="69" t="s">
        <v>74</v>
      </c>
      <c r="D373" s="69" t="s">
        <v>446</v>
      </c>
      <c r="E373" s="70">
        <v>100</v>
      </c>
      <c r="F373" s="69" t="s">
        <v>258</v>
      </c>
      <c r="G373" s="70">
        <v>37</v>
      </c>
      <c r="H373" s="69" t="s">
        <v>15</v>
      </c>
      <c r="I373" s="80">
        <v>138428</v>
      </c>
      <c r="J373" s="162">
        <v>2.0388064210059219E-4</v>
      </c>
      <c r="K373" s="162">
        <v>3.0192354614019237E-4</v>
      </c>
      <c r="L373" s="80">
        <v>4805453</v>
      </c>
    </row>
    <row r="374" spans="1:12" ht="47.25" customHeight="1" x14ac:dyDescent="0.25">
      <c r="A374" s="90">
        <v>321</v>
      </c>
      <c r="B374" s="69" t="s">
        <v>479</v>
      </c>
      <c r="C374" s="69" t="s">
        <v>74</v>
      </c>
      <c r="D374" s="69" t="s">
        <v>446</v>
      </c>
      <c r="E374" s="70">
        <v>100</v>
      </c>
      <c r="F374" s="69" t="s">
        <v>258</v>
      </c>
      <c r="G374" s="70">
        <v>26</v>
      </c>
      <c r="H374" s="69" t="s">
        <v>15</v>
      </c>
      <c r="I374" s="80">
        <v>59918</v>
      </c>
      <c r="J374" s="162">
        <v>1.4326747823284857E-4</v>
      </c>
      <c r="K374" s="162">
        <v>1.306863859741385E-4</v>
      </c>
      <c r="L374" s="80">
        <v>5308953</v>
      </c>
    </row>
    <row r="375" spans="1:12" ht="63" customHeight="1" x14ac:dyDescent="0.25">
      <c r="A375" s="90">
        <v>322</v>
      </c>
      <c r="B375" s="69" t="s">
        <v>480</v>
      </c>
      <c r="C375" s="69" t="s">
        <v>74</v>
      </c>
      <c r="D375" s="69" t="s">
        <v>446</v>
      </c>
      <c r="E375" s="70">
        <v>100</v>
      </c>
      <c r="F375" s="69" t="s">
        <v>293</v>
      </c>
      <c r="G375" s="70">
        <v>253</v>
      </c>
      <c r="H375" s="69" t="s">
        <v>15</v>
      </c>
      <c r="I375" s="80">
        <v>0</v>
      </c>
      <c r="J375" s="162">
        <v>1.3941027689581033E-3</v>
      </c>
      <c r="K375" s="162">
        <v>0</v>
      </c>
      <c r="L375" s="80">
        <v>8625611</v>
      </c>
    </row>
    <row r="376" spans="1:12" ht="78.75" customHeight="1" x14ac:dyDescent="0.25">
      <c r="A376" s="90">
        <v>323</v>
      </c>
      <c r="B376" s="69" t="s">
        <v>481</v>
      </c>
      <c r="C376" s="69" t="s">
        <v>74</v>
      </c>
      <c r="D376" s="69" t="s">
        <v>446</v>
      </c>
      <c r="E376" s="70">
        <v>100</v>
      </c>
      <c r="F376" s="69" t="s">
        <v>293</v>
      </c>
      <c r="G376" s="70">
        <v>621</v>
      </c>
      <c r="H376" s="69" t="s">
        <v>15</v>
      </c>
      <c r="I376" s="80">
        <v>0</v>
      </c>
      <c r="J376" s="162">
        <v>3.4218886147153443E-3</v>
      </c>
      <c r="K376" s="162">
        <v>0</v>
      </c>
      <c r="L376" s="80">
        <v>7314152</v>
      </c>
    </row>
    <row r="377" spans="1:12" ht="78.75" customHeight="1" x14ac:dyDescent="0.25">
      <c r="A377" s="90">
        <v>324</v>
      </c>
      <c r="B377" s="69" t="s">
        <v>482</v>
      </c>
      <c r="C377" s="69" t="s">
        <v>74</v>
      </c>
      <c r="D377" s="69" t="s">
        <v>446</v>
      </c>
      <c r="E377" s="70">
        <v>100</v>
      </c>
      <c r="F377" s="69" t="s">
        <v>293</v>
      </c>
      <c r="G377" s="70">
        <v>1916</v>
      </c>
      <c r="H377" s="69" t="s">
        <v>15</v>
      </c>
      <c r="I377" s="80">
        <v>0</v>
      </c>
      <c r="J377" s="162">
        <v>1.055771108823607E-2</v>
      </c>
      <c r="K377" s="162">
        <v>0</v>
      </c>
      <c r="L377" s="80">
        <v>15020521</v>
      </c>
    </row>
    <row r="378" spans="1:12" ht="31.5" customHeight="1" x14ac:dyDescent="0.25">
      <c r="A378" s="90">
        <v>325</v>
      </c>
      <c r="B378" s="69" t="s">
        <v>483</v>
      </c>
      <c r="C378" s="69" t="s">
        <v>78</v>
      </c>
      <c r="D378" s="69" t="s">
        <v>484</v>
      </c>
      <c r="E378" s="73">
        <v>92</v>
      </c>
      <c r="F378" s="67" t="s">
        <v>350</v>
      </c>
      <c r="G378" s="73">
        <v>395</v>
      </c>
      <c r="H378" s="8" t="s">
        <v>15</v>
      </c>
      <c r="I378" s="80">
        <v>32623539.59</v>
      </c>
      <c r="J378" s="164">
        <v>2.17656361161443E-3</v>
      </c>
      <c r="K378" s="164">
        <v>7.1154786319659005E-2</v>
      </c>
      <c r="L378" s="80">
        <v>46689101.189999998</v>
      </c>
    </row>
    <row r="379" spans="1:12" ht="47.25" customHeight="1" x14ac:dyDescent="0.25">
      <c r="A379" s="90">
        <v>326</v>
      </c>
      <c r="B379" s="69" t="s">
        <v>485</v>
      </c>
      <c r="C379" s="69" t="s">
        <v>74</v>
      </c>
      <c r="D379" s="69" t="s">
        <v>484</v>
      </c>
      <c r="E379" s="70">
        <v>100</v>
      </c>
      <c r="F379" s="69" t="s">
        <v>486</v>
      </c>
      <c r="G379" s="70">
        <v>4450</v>
      </c>
      <c r="H379" s="69" t="s">
        <v>33</v>
      </c>
      <c r="I379" s="80">
        <v>0</v>
      </c>
      <c r="J379" s="162">
        <v>2.7235627623538046E-2</v>
      </c>
      <c r="K379" s="162">
        <v>0</v>
      </c>
      <c r="L379" s="80">
        <v>9974647</v>
      </c>
    </row>
    <row r="380" spans="1:12" ht="63" customHeight="1" x14ac:dyDescent="0.25">
      <c r="A380" s="90">
        <v>327</v>
      </c>
      <c r="B380" s="69" t="s">
        <v>487</v>
      </c>
      <c r="C380" s="69" t="s">
        <v>74</v>
      </c>
      <c r="D380" s="69" t="s">
        <v>484</v>
      </c>
      <c r="E380" s="70">
        <v>100</v>
      </c>
      <c r="F380" s="69" t="s">
        <v>488</v>
      </c>
      <c r="G380" s="70">
        <v>304270</v>
      </c>
      <c r="H380" s="69" t="s">
        <v>319</v>
      </c>
      <c r="I380" s="80">
        <v>5066309</v>
      </c>
      <c r="J380" s="162">
        <v>0.76118573659961486</v>
      </c>
      <c r="K380" s="162">
        <v>0.1130453185045024</v>
      </c>
      <c r="L380" s="80">
        <v>52313675</v>
      </c>
    </row>
    <row r="381" spans="1:12" ht="47.25" customHeight="1" x14ac:dyDescent="0.25">
      <c r="A381" s="90">
        <v>328</v>
      </c>
      <c r="B381" s="69" t="s">
        <v>489</v>
      </c>
      <c r="C381" s="69" t="s">
        <v>74</v>
      </c>
      <c r="D381" s="69" t="s">
        <v>484</v>
      </c>
      <c r="E381" s="70">
        <v>100</v>
      </c>
      <c r="F381" s="69" t="s">
        <v>486</v>
      </c>
      <c r="G381" s="70">
        <v>6839</v>
      </c>
      <c r="H381" s="69" t="s">
        <v>33</v>
      </c>
      <c r="I381" s="80">
        <v>0</v>
      </c>
      <c r="J381" s="162">
        <v>4.1857181419635209E-2</v>
      </c>
      <c r="K381" s="162">
        <v>0</v>
      </c>
      <c r="L381" s="80">
        <v>3385301</v>
      </c>
    </row>
    <row r="382" spans="1:12" ht="15.75" customHeight="1" x14ac:dyDescent="0.25">
      <c r="A382" s="188">
        <v>329</v>
      </c>
      <c r="B382" s="196" t="s">
        <v>490</v>
      </c>
      <c r="C382" s="196" t="s">
        <v>74</v>
      </c>
      <c r="D382" s="196" t="s">
        <v>484</v>
      </c>
      <c r="E382" s="199">
        <v>100</v>
      </c>
      <c r="F382" s="69" t="s">
        <v>227</v>
      </c>
      <c r="G382" s="70">
        <v>264</v>
      </c>
      <c r="H382" s="69" t="s">
        <v>104</v>
      </c>
      <c r="I382" s="80">
        <v>1194800</v>
      </c>
      <c r="J382" s="162">
        <v>1.0634982318294951E-4</v>
      </c>
      <c r="K382" s="162">
        <v>1.2258978429184345E-2</v>
      </c>
      <c r="L382" s="80">
        <v>0</v>
      </c>
    </row>
    <row r="383" spans="1:12" ht="15.75" customHeight="1" x14ac:dyDescent="0.25">
      <c r="A383" s="188"/>
      <c r="B383" s="196"/>
      <c r="C383" s="196"/>
      <c r="D383" s="196"/>
      <c r="E383" s="199"/>
      <c r="F383" s="69" t="s">
        <v>229</v>
      </c>
      <c r="G383" s="70">
        <v>15.33</v>
      </c>
      <c r="H383" s="69" t="s">
        <v>91</v>
      </c>
      <c r="I383" s="80">
        <v>340000</v>
      </c>
      <c r="J383" s="162">
        <v>6.1755408689189994E-6</v>
      </c>
      <c r="K383" s="162">
        <v>3.4884940290614975E-3</v>
      </c>
      <c r="L383" s="80">
        <v>0</v>
      </c>
    </row>
    <row r="384" spans="1:12" ht="47.25" x14ac:dyDescent="0.25">
      <c r="A384" s="64">
        <v>330</v>
      </c>
      <c r="B384" s="69" t="s">
        <v>491</v>
      </c>
      <c r="C384" s="69" t="s">
        <v>74</v>
      </c>
      <c r="D384" s="69" t="s">
        <v>484</v>
      </c>
      <c r="E384" s="70">
        <v>100</v>
      </c>
      <c r="F384" s="69" t="s">
        <v>492</v>
      </c>
      <c r="G384" s="70">
        <v>531</v>
      </c>
      <c r="H384" s="69" t="s">
        <v>493</v>
      </c>
      <c r="I384" s="80">
        <v>4270814</v>
      </c>
      <c r="J384" s="162">
        <v>2.2351466925511525E-2</v>
      </c>
      <c r="K384" s="162">
        <v>0.75753621633094737</v>
      </c>
      <c r="L384" s="80">
        <v>0</v>
      </c>
    </row>
    <row r="385" spans="1:12" ht="78.75" customHeight="1" x14ac:dyDescent="0.25">
      <c r="A385" s="67">
        <v>331</v>
      </c>
      <c r="B385" s="71" t="s">
        <v>494</v>
      </c>
      <c r="C385" s="69" t="s">
        <v>74</v>
      </c>
      <c r="D385" s="71" t="s">
        <v>484</v>
      </c>
      <c r="E385" s="73">
        <v>100</v>
      </c>
      <c r="F385" s="69" t="s">
        <v>495</v>
      </c>
      <c r="G385" s="73" t="s">
        <v>201</v>
      </c>
      <c r="H385" s="71" t="s">
        <v>201</v>
      </c>
      <c r="I385" s="72">
        <v>0</v>
      </c>
      <c r="J385" s="184" t="s">
        <v>201</v>
      </c>
      <c r="K385" s="183" t="s">
        <v>201</v>
      </c>
      <c r="L385" s="72">
        <v>5242234</v>
      </c>
    </row>
    <row r="386" spans="1:12" ht="78.75" customHeight="1" x14ac:dyDescent="0.25">
      <c r="A386" s="64">
        <v>332</v>
      </c>
      <c r="B386" s="69" t="s">
        <v>496</v>
      </c>
      <c r="C386" s="69" t="s">
        <v>78</v>
      </c>
      <c r="D386" s="69" t="s">
        <v>484</v>
      </c>
      <c r="E386" s="70">
        <v>100</v>
      </c>
      <c r="F386" s="69" t="s">
        <v>495</v>
      </c>
      <c r="G386" s="70" t="s">
        <v>201</v>
      </c>
      <c r="H386" s="71" t="s">
        <v>201</v>
      </c>
      <c r="I386" s="80">
        <v>6688140</v>
      </c>
      <c r="J386" s="162" t="s">
        <v>201</v>
      </c>
      <c r="K386" s="162">
        <v>3.1336699240330723E-2</v>
      </c>
      <c r="L386" s="80">
        <v>20048700</v>
      </c>
    </row>
    <row r="387" spans="1:12" ht="47.25" customHeight="1" x14ac:dyDescent="0.25">
      <c r="A387" s="64">
        <v>333</v>
      </c>
      <c r="B387" s="69" t="s">
        <v>497</v>
      </c>
      <c r="C387" s="69" t="s">
        <v>78</v>
      </c>
      <c r="D387" s="69" t="s">
        <v>446</v>
      </c>
      <c r="E387" s="70">
        <v>100</v>
      </c>
      <c r="F387" s="69" t="s">
        <v>90</v>
      </c>
      <c r="G387" s="70">
        <v>22820</v>
      </c>
      <c r="H387" s="69" t="s">
        <v>91</v>
      </c>
      <c r="I387" s="80">
        <v>38563000</v>
      </c>
      <c r="J387" s="162">
        <v>99.398036431427585</v>
      </c>
      <c r="K387" s="162">
        <v>99.083453771858331</v>
      </c>
      <c r="L387" s="80">
        <v>4863580</v>
      </c>
    </row>
    <row r="388" spans="1:12" ht="47.25" customHeight="1" x14ac:dyDescent="0.25">
      <c r="A388" s="67">
        <v>334</v>
      </c>
      <c r="B388" s="69" t="s">
        <v>498</v>
      </c>
      <c r="C388" s="69" t="s">
        <v>74</v>
      </c>
      <c r="D388" s="69" t="s">
        <v>446</v>
      </c>
      <c r="E388" s="70">
        <v>100</v>
      </c>
      <c r="F388" s="69" t="s">
        <v>32</v>
      </c>
      <c r="G388" s="70">
        <v>12607</v>
      </c>
      <c r="H388" s="69" t="s">
        <v>33</v>
      </c>
      <c r="I388" s="80">
        <v>0</v>
      </c>
      <c r="J388" s="162">
        <v>7.7159451112346997E-2</v>
      </c>
      <c r="K388" s="162">
        <v>0</v>
      </c>
      <c r="L388" s="80">
        <v>4473063</v>
      </c>
    </row>
    <row r="389" spans="1:12" ht="47.25" customHeight="1" x14ac:dyDescent="0.25">
      <c r="A389" s="64">
        <v>335</v>
      </c>
      <c r="B389" s="69" t="s">
        <v>499</v>
      </c>
      <c r="C389" s="69" t="s">
        <v>74</v>
      </c>
      <c r="D389" s="69" t="s">
        <v>446</v>
      </c>
      <c r="E389" s="70">
        <v>100</v>
      </c>
      <c r="F389" s="69" t="s">
        <v>32</v>
      </c>
      <c r="G389" s="70">
        <v>20000</v>
      </c>
      <c r="H389" s="69" t="s">
        <v>33</v>
      </c>
      <c r="I389" s="80">
        <v>62000</v>
      </c>
      <c r="J389" s="162">
        <v>0.12240731516196875</v>
      </c>
      <c r="K389" s="162">
        <v>3.3984550308545978E-3</v>
      </c>
      <c r="L389" s="80">
        <v>38517422</v>
      </c>
    </row>
    <row r="390" spans="1:12" ht="47.25" customHeight="1" x14ac:dyDescent="0.25">
      <c r="A390" s="64">
        <v>336</v>
      </c>
      <c r="B390" s="69" t="s">
        <v>500</v>
      </c>
      <c r="C390" s="69" t="s">
        <v>74</v>
      </c>
      <c r="D390" s="69" t="s">
        <v>446</v>
      </c>
      <c r="E390" s="70">
        <v>100</v>
      </c>
      <c r="F390" s="69" t="s">
        <v>32</v>
      </c>
      <c r="G390" s="70">
        <v>7027</v>
      </c>
      <c r="H390" s="69" t="s">
        <v>33</v>
      </c>
      <c r="I390" s="80">
        <v>0</v>
      </c>
      <c r="J390" s="162">
        <v>4.300781018215772E-2</v>
      </c>
      <c r="K390" s="162">
        <v>0</v>
      </c>
      <c r="L390" s="80">
        <v>8992572</v>
      </c>
    </row>
    <row r="391" spans="1:12" ht="31.5" customHeight="1" x14ac:dyDescent="0.25">
      <c r="A391" s="67">
        <v>337</v>
      </c>
      <c r="B391" s="69" t="s">
        <v>501</v>
      </c>
      <c r="C391" s="69" t="s">
        <v>74</v>
      </c>
      <c r="D391" s="69" t="s">
        <v>446</v>
      </c>
      <c r="E391" s="70">
        <v>100</v>
      </c>
      <c r="F391" s="69" t="s">
        <v>32</v>
      </c>
      <c r="G391" s="70">
        <v>7410</v>
      </c>
      <c r="H391" s="69" t="s">
        <v>33</v>
      </c>
      <c r="I391" s="80">
        <v>0</v>
      </c>
      <c r="J391" s="162">
        <v>4.535191026750942E-2</v>
      </c>
      <c r="K391" s="162">
        <v>0</v>
      </c>
      <c r="L391" s="80">
        <v>6617332</v>
      </c>
    </row>
    <row r="392" spans="1:12" ht="47.25" customHeight="1" x14ac:dyDescent="0.25">
      <c r="A392" s="64">
        <v>338</v>
      </c>
      <c r="B392" s="69" t="s">
        <v>502</v>
      </c>
      <c r="C392" s="69" t="s">
        <v>74</v>
      </c>
      <c r="D392" s="69" t="s">
        <v>446</v>
      </c>
      <c r="E392" s="70">
        <v>100</v>
      </c>
      <c r="F392" s="69" t="s">
        <v>32</v>
      </c>
      <c r="G392" s="70">
        <v>3448</v>
      </c>
      <c r="H392" s="69" t="s">
        <v>33</v>
      </c>
      <c r="I392" s="80">
        <v>0</v>
      </c>
      <c r="J392" s="162">
        <v>2.110302113392341E-2</v>
      </c>
      <c r="K392" s="162">
        <v>0</v>
      </c>
      <c r="L392" s="80">
        <v>3894266</v>
      </c>
    </row>
    <row r="393" spans="1:12" ht="47.25" customHeight="1" x14ac:dyDescent="0.25">
      <c r="A393" s="64">
        <v>339</v>
      </c>
      <c r="B393" s="69" t="s">
        <v>503</v>
      </c>
      <c r="C393" s="69" t="s">
        <v>74</v>
      </c>
      <c r="D393" s="69" t="s">
        <v>446</v>
      </c>
      <c r="E393" s="70">
        <v>100</v>
      </c>
      <c r="F393" s="69" t="s">
        <v>32</v>
      </c>
      <c r="G393" s="70">
        <v>16046</v>
      </c>
      <c r="H393" s="69" t="s">
        <v>33</v>
      </c>
      <c r="I393" s="80">
        <v>0</v>
      </c>
      <c r="J393" s="162">
        <v>9.8207388954447514E-2</v>
      </c>
      <c r="K393" s="162">
        <v>0</v>
      </c>
      <c r="L393" s="80">
        <v>5523604</v>
      </c>
    </row>
    <row r="394" spans="1:12" ht="31.5" customHeight="1" x14ac:dyDescent="0.25">
      <c r="A394" s="64">
        <v>340</v>
      </c>
      <c r="B394" s="69" t="s">
        <v>504</v>
      </c>
      <c r="C394" s="69" t="s">
        <v>74</v>
      </c>
      <c r="D394" s="69" t="s">
        <v>446</v>
      </c>
      <c r="E394" s="70">
        <v>100</v>
      </c>
      <c r="F394" s="69" t="s">
        <v>32</v>
      </c>
      <c r="G394" s="70">
        <v>5023</v>
      </c>
      <c r="H394" s="69" t="s">
        <v>33</v>
      </c>
      <c r="I394" s="80">
        <v>0</v>
      </c>
      <c r="J394" s="162">
        <v>3.0742597202928448E-2</v>
      </c>
      <c r="K394" s="162">
        <v>0</v>
      </c>
      <c r="L394" s="80">
        <v>2596161</v>
      </c>
    </row>
    <row r="395" spans="1:12" ht="31.5" customHeight="1" x14ac:dyDescent="0.25">
      <c r="A395" s="67">
        <v>341</v>
      </c>
      <c r="B395" s="69" t="s">
        <v>505</v>
      </c>
      <c r="C395" s="69" t="s">
        <v>74</v>
      </c>
      <c r="D395" s="69" t="s">
        <v>446</v>
      </c>
      <c r="E395" s="70">
        <v>100</v>
      </c>
      <c r="F395" s="69" t="s">
        <v>32</v>
      </c>
      <c r="G395" s="70">
        <v>6963</v>
      </c>
      <c r="H395" s="69" t="s">
        <v>33</v>
      </c>
      <c r="I395" s="80">
        <v>0</v>
      </c>
      <c r="J395" s="162">
        <v>4.2616106773639417E-2</v>
      </c>
      <c r="K395" s="162">
        <v>0</v>
      </c>
      <c r="L395" s="80">
        <v>6884800</v>
      </c>
    </row>
    <row r="396" spans="1:12" ht="47.25" customHeight="1" x14ac:dyDescent="0.25">
      <c r="A396" s="64">
        <v>342</v>
      </c>
      <c r="B396" s="69" t="s">
        <v>506</v>
      </c>
      <c r="C396" s="69" t="s">
        <v>74</v>
      </c>
      <c r="D396" s="69" t="s">
        <v>446</v>
      </c>
      <c r="E396" s="70">
        <v>100</v>
      </c>
      <c r="F396" s="69" t="s">
        <v>32</v>
      </c>
      <c r="G396" s="70">
        <v>4848</v>
      </c>
      <c r="H396" s="69" t="s">
        <v>33</v>
      </c>
      <c r="I396" s="80">
        <v>0</v>
      </c>
      <c r="J396" s="162">
        <v>2.9671533195261224E-2</v>
      </c>
      <c r="K396" s="162">
        <v>0</v>
      </c>
      <c r="L396" s="80">
        <v>3212886</v>
      </c>
    </row>
    <row r="397" spans="1:12" ht="47.25" customHeight="1" x14ac:dyDescent="0.25">
      <c r="A397" s="64">
        <v>343</v>
      </c>
      <c r="B397" s="69" t="s">
        <v>507</v>
      </c>
      <c r="C397" s="69" t="s">
        <v>74</v>
      </c>
      <c r="D397" s="69" t="s">
        <v>446</v>
      </c>
      <c r="E397" s="70">
        <v>100</v>
      </c>
      <c r="F397" s="69" t="s">
        <v>32</v>
      </c>
      <c r="G397" s="70">
        <v>4543</v>
      </c>
      <c r="H397" s="69" t="s">
        <v>33</v>
      </c>
      <c r="I397" s="80">
        <v>0</v>
      </c>
      <c r="J397" s="162">
        <v>2.7804821639041202E-2</v>
      </c>
      <c r="K397" s="162">
        <v>0</v>
      </c>
      <c r="L397" s="80">
        <v>3855415</v>
      </c>
    </row>
    <row r="398" spans="1:12" ht="47.25" customHeight="1" x14ac:dyDescent="0.25">
      <c r="A398" s="67">
        <v>344</v>
      </c>
      <c r="B398" s="69" t="s">
        <v>508</v>
      </c>
      <c r="C398" s="69" t="s">
        <v>74</v>
      </c>
      <c r="D398" s="69" t="s">
        <v>446</v>
      </c>
      <c r="E398" s="70">
        <v>100</v>
      </c>
      <c r="F398" s="69" t="s">
        <v>32</v>
      </c>
      <c r="G398" s="70">
        <v>7450</v>
      </c>
      <c r="H398" s="69" t="s">
        <v>33</v>
      </c>
      <c r="I398" s="80">
        <v>0</v>
      </c>
      <c r="J398" s="162">
        <v>4.5596724897833354E-2</v>
      </c>
      <c r="K398" s="162">
        <v>0</v>
      </c>
      <c r="L398" s="80">
        <v>7582218</v>
      </c>
    </row>
    <row r="399" spans="1:12" ht="47.25" customHeight="1" x14ac:dyDescent="0.25">
      <c r="A399" s="64">
        <v>345</v>
      </c>
      <c r="B399" s="69" t="s">
        <v>509</v>
      </c>
      <c r="C399" s="69" t="s">
        <v>74</v>
      </c>
      <c r="D399" s="69" t="s">
        <v>446</v>
      </c>
      <c r="E399" s="70">
        <v>100</v>
      </c>
      <c r="F399" s="69" t="s">
        <v>32</v>
      </c>
      <c r="G399" s="70">
        <v>17508</v>
      </c>
      <c r="H399" s="69" t="s">
        <v>33</v>
      </c>
      <c r="I399" s="80">
        <v>0</v>
      </c>
      <c r="J399" s="162">
        <v>0.10715536369278744</v>
      </c>
      <c r="K399" s="162">
        <v>0</v>
      </c>
      <c r="L399" s="80">
        <v>5313254</v>
      </c>
    </row>
    <row r="400" spans="1:12" ht="47.25" customHeight="1" x14ac:dyDescent="0.25">
      <c r="A400" s="64">
        <v>346</v>
      </c>
      <c r="B400" s="69" t="s">
        <v>510</v>
      </c>
      <c r="C400" s="69" t="s">
        <v>74</v>
      </c>
      <c r="D400" s="69" t="s">
        <v>446</v>
      </c>
      <c r="E400" s="70">
        <v>100</v>
      </c>
      <c r="F400" s="69" t="s">
        <v>32</v>
      </c>
      <c r="G400" s="70">
        <v>4784</v>
      </c>
      <c r="H400" s="69" t="s">
        <v>33</v>
      </c>
      <c r="I400" s="80">
        <v>0</v>
      </c>
      <c r="J400" s="162">
        <v>2.9279829786742921E-2</v>
      </c>
      <c r="K400" s="162">
        <v>0</v>
      </c>
      <c r="L400" s="80">
        <v>4524806</v>
      </c>
    </row>
    <row r="401" spans="1:12" ht="47.25" customHeight="1" x14ac:dyDescent="0.25">
      <c r="A401" s="64">
        <v>347</v>
      </c>
      <c r="B401" s="69" t="s">
        <v>511</v>
      </c>
      <c r="C401" s="69" t="s">
        <v>74</v>
      </c>
      <c r="D401" s="69" t="s">
        <v>446</v>
      </c>
      <c r="E401" s="70">
        <v>100</v>
      </c>
      <c r="F401" s="69" t="s">
        <v>32</v>
      </c>
      <c r="G401" s="70">
        <v>6120</v>
      </c>
      <c r="H401" s="69" t="s">
        <v>33</v>
      </c>
      <c r="I401" s="80">
        <v>0</v>
      </c>
      <c r="J401" s="162">
        <v>3.7456638439562435E-2</v>
      </c>
      <c r="K401" s="162">
        <v>0</v>
      </c>
      <c r="L401" s="80">
        <v>4129751</v>
      </c>
    </row>
    <row r="402" spans="1:12" ht="47.25" customHeight="1" x14ac:dyDescent="0.25">
      <c r="A402" s="67">
        <v>348</v>
      </c>
      <c r="B402" s="69" t="s">
        <v>512</v>
      </c>
      <c r="C402" s="69" t="s">
        <v>74</v>
      </c>
      <c r="D402" s="69" t="s">
        <v>446</v>
      </c>
      <c r="E402" s="70">
        <v>100</v>
      </c>
      <c r="F402" s="69" t="s">
        <v>32</v>
      </c>
      <c r="G402" s="70">
        <v>5352</v>
      </c>
      <c r="H402" s="69" t="s">
        <v>33</v>
      </c>
      <c r="I402" s="80">
        <v>0</v>
      </c>
      <c r="J402" s="162">
        <v>3.2756197537342838E-2</v>
      </c>
      <c r="K402" s="162">
        <v>0</v>
      </c>
      <c r="L402" s="80">
        <v>3993043</v>
      </c>
    </row>
    <row r="403" spans="1:12" ht="47.25" customHeight="1" x14ac:dyDescent="0.25">
      <c r="A403" s="64">
        <v>349</v>
      </c>
      <c r="B403" s="69" t="s">
        <v>513</v>
      </c>
      <c r="C403" s="69" t="s">
        <v>74</v>
      </c>
      <c r="D403" s="69" t="s">
        <v>446</v>
      </c>
      <c r="E403" s="70">
        <v>100</v>
      </c>
      <c r="F403" s="69" t="s">
        <v>32</v>
      </c>
      <c r="G403" s="70">
        <v>2196</v>
      </c>
      <c r="H403" s="69" t="s">
        <v>33</v>
      </c>
      <c r="I403" s="80">
        <v>0</v>
      </c>
      <c r="J403" s="162">
        <v>1.3440323204784168E-2</v>
      </c>
      <c r="K403" s="162">
        <v>0</v>
      </c>
      <c r="L403" s="80">
        <v>2560336</v>
      </c>
    </row>
    <row r="404" spans="1:12" ht="47.25" customHeight="1" x14ac:dyDescent="0.25">
      <c r="A404" s="64">
        <v>350</v>
      </c>
      <c r="B404" s="69" t="s">
        <v>514</v>
      </c>
      <c r="C404" s="69" t="s">
        <v>74</v>
      </c>
      <c r="D404" s="69" t="s">
        <v>446</v>
      </c>
      <c r="E404" s="70">
        <v>100</v>
      </c>
      <c r="F404" s="69" t="s">
        <v>32</v>
      </c>
      <c r="G404" s="70">
        <v>3284</v>
      </c>
      <c r="H404" s="69" t="s">
        <v>33</v>
      </c>
      <c r="I404" s="80">
        <v>0</v>
      </c>
      <c r="J404" s="162">
        <v>2.0099281149595267E-2</v>
      </c>
      <c r="K404" s="162">
        <v>0</v>
      </c>
      <c r="L404" s="80">
        <v>2894901</v>
      </c>
    </row>
    <row r="405" spans="1:12" ht="63" customHeight="1" x14ac:dyDescent="0.25">
      <c r="A405" s="67">
        <v>351</v>
      </c>
      <c r="B405" s="71" t="s">
        <v>515</v>
      </c>
      <c r="C405" s="69" t="s">
        <v>74</v>
      </c>
      <c r="D405" s="71" t="s">
        <v>446</v>
      </c>
      <c r="E405" s="73">
        <v>100</v>
      </c>
      <c r="F405" s="71" t="s">
        <v>32</v>
      </c>
      <c r="G405" s="73">
        <v>134732</v>
      </c>
      <c r="H405" s="71" t="s">
        <v>33</v>
      </c>
      <c r="I405" s="72">
        <v>0</v>
      </c>
      <c r="J405" s="164">
        <v>0.8246091193201186</v>
      </c>
      <c r="K405" s="164">
        <v>0</v>
      </c>
      <c r="L405" s="72">
        <v>36208567</v>
      </c>
    </row>
    <row r="406" spans="1:12" ht="47.25" customHeight="1" x14ac:dyDescent="0.25">
      <c r="A406" s="64">
        <v>352</v>
      </c>
      <c r="B406" s="71" t="s">
        <v>516</v>
      </c>
      <c r="C406" s="69" t="s">
        <v>74</v>
      </c>
      <c r="D406" s="71" t="s">
        <v>446</v>
      </c>
      <c r="E406" s="73">
        <v>100</v>
      </c>
      <c r="F406" s="71" t="s">
        <v>517</v>
      </c>
      <c r="G406" s="73">
        <v>60800</v>
      </c>
      <c r="H406" s="71" t="s">
        <v>186</v>
      </c>
      <c r="I406" s="72">
        <v>0</v>
      </c>
      <c r="J406" s="164">
        <v>4.1888561792194398E-2</v>
      </c>
      <c r="K406" s="164">
        <v>0</v>
      </c>
      <c r="L406" s="72">
        <v>5125675</v>
      </c>
    </row>
    <row r="407" spans="1:12" ht="63" customHeight="1" x14ac:dyDescent="0.25">
      <c r="A407" s="64">
        <v>353</v>
      </c>
      <c r="B407" s="71" t="s">
        <v>518</v>
      </c>
      <c r="C407" s="69" t="s">
        <v>74</v>
      </c>
      <c r="D407" s="71" t="s">
        <v>446</v>
      </c>
      <c r="E407" s="73">
        <v>100</v>
      </c>
      <c r="F407" s="71" t="s">
        <v>29</v>
      </c>
      <c r="G407" s="73">
        <v>5371</v>
      </c>
      <c r="H407" s="71" t="s">
        <v>30</v>
      </c>
      <c r="I407" s="72">
        <v>0</v>
      </c>
      <c r="J407" s="164">
        <v>0.21677936768489561</v>
      </c>
      <c r="K407" s="164">
        <v>3.5858391646422079E-2</v>
      </c>
      <c r="L407" s="72">
        <v>4707311</v>
      </c>
    </row>
    <row r="408" spans="1:12" ht="78.75" customHeight="1" x14ac:dyDescent="0.25">
      <c r="A408" s="64">
        <v>354</v>
      </c>
      <c r="B408" s="69" t="s">
        <v>519</v>
      </c>
      <c r="C408" s="69" t="s">
        <v>78</v>
      </c>
      <c r="D408" s="69" t="s">
        <v>520</v>
      </c>
      <c r="E408" s="70">
        <v>100</v>
      </c>
      <c r="F408" s="69" t="s">
        <v>521</v>
      </c>
      <c r="G408" s="70">
        <v>620</v>
      </c>
      <c r="H408" s="69" t="s">
        <v>15</v>
      </c>
      <c r="I408" s="80">
        <v>0</v>
      </c>
      <c r="J408" s="162">
        <v>3.4163783270910039E-3</v>
      </c>
      <c r="K408" s="162">
        <v>0</v>
      </c>
      <c r="L408" s="80">
        <v>2880985</v>
      </c>
    </row>
    <row r="409" spans="1:12" ht="31.5" customHeight="1" x14ac:dyDescent="0.25">
      <c r="A409" s="67">
        <v>355</v>
      </c>
      <c r="B409" s="22" t="s">
        <v>522</v>
      </c>
      <c r="C409" s="69" t="s">
        <v>78</v>
      </c>
      <c r="D409" s="1" t="s">
        <v>446</v>
      </c>
      <c r="E409" s="78">
        <v>100</v>
      </c>
      <c r="F409" s="1" t="s">
        <v>81</v>
      </c>
      <c r="G409" s="70" t="s">
        <v>201</v>
      </c>
      <c r="H409" s="69" t="s">
        <v>201</v>
      </c>
      <c r="I409" s="2">
        <v>6117708.8899999997</v>
      </c>
      <c r="J409" s="183" t="s">
        <v>201</v>
      </c>
      <c r="K409" s="166">
        <v>2.407782412006469</v>
      </c>
      <c r="L409" s="2">
        <v>3004253.5</v>
      </c>
    </row>
    <row r="410" spans="1:12" ht="15.75" customHeight="1" x14ac:dyDescent="0.25">
      <c r="A410" s="188">
        <v>356</v>
      </c>
      <c r="B410" s="208" t="s">
        <v>523</v>
      </c>
      <c r="C410" s="208" t="s">
        <v>78</v>
      </c>
      <c r="D410" s="208" t="s">
        <v>446</v>
      </c>
      <c r="E410" s="214">
        <v>100</v>
      </c>
      <c r="F410" s="208" t="s">
        <v>83</v>
      </c>
      <c r="G410" s="87">
        <v>3144</v>
      </c>
      <c r="H410" s="69" t="s">
        <v>84</v>
      </c>
      <c r="I410" s="81">
        <v>40973025</v>
      </c>
      <c r="J410" s="162">
        <v>1.6806180954138852E-2</v>
      </c>
      <c r="K410" s="162">
        <v>9.5325938418759165E-2</v>
      </c>
      <c r="L410" s="81">
        <v>40973025</v>
      </c>
    </row>
    <row r="411" spans="1:12" ht="15.75" customHeight="1" x14ac:dyDescent="0.25">
      <c r="A411" s="188"/>
      <c r="B411" s="196" t="s">
        <v>523</v>
      </c>
      <c r="C411" s="196" t="s">
        <v>78</v>
      </c>
      <c r="D411" s="196" t="s">
        <v>446</v>
      </c>
      <c r="E411" s="199">
        <v>1</v>
      </c>
      <c r="F411" s="196" t="s">
        <v>83</v>
      </c>
      <c r="G411" s="87">
        <v>153866</v>
      </c>
      <c r="H411" s="69" t="s">
        <v>85</v>
      </c>
      <c r="I411" s="81">
        <v>75951942</v>
      </c>
      <c r="J411" s="162">
        <v>0.82248722604628766</v>
      </c>
      <c r="K411" s="162">
        <v>0.1767062633495371</v>
      </c>
      <c r="L411" s="81">
        <v>69374454</v>
      </c>
    </row>
    <row r="412" spans="1:12" ht="15.75" customHeight="1" x14ac:dyDescent="0.25">
      <c r="A412" s="188"/>
      <c r="B412" s="196" t="s">
        <v>523</v>
      </c>
      <c r="C412" s="196" t="s">
        <v>78</v>
      </c>
      <c r="D412" s="196" t="s">
        <v>446</v>
      </c>
      <c r="E412" s="199">
        <v>1</v>
      </c>
      <c r="F412" s="196" t="s">
        <v>83</v>
      </c>
      <c r="G412" s="87">
        <v>6249</v>
      </c>
      <c r="H412" s="69" t="s">
        <v>86</v>
      </c>
      <c r="I412" s="81">
        <v>2884689</v>
      </c>
      <c r="J412" s="162">
        <v>3.3403888289571776E-2</v>
      </c>
      <c r="K412" s="162">
        <v>6.7113835498177638E-3</v>
      </c>
      <c r="L412" s="81">
        <v>2884689</v>
      </c>
    </row>
    <row r="413" spans="1:12" ht="15.75" customHeight="1" x14ac:dyDescent="0.25">
      <c r="A413" s="188"/>
      <c r="B413" s="196" t="s">
        <v>523</v>
      </c>
      <c r="C413" s="196" t="s">
        <v>78</v>
      </c>
      <c r="D413" s="196" t="s">
        <v>446</v>
      </c>
      <c r="E413" s="199">
        <v>1</v>
      </c>
      <c r="F413" s="196" t="s">
        <v>83</v>
      </c>
      <c r="G413" s="87">
        <v>7642</v>
      </c>
      <c r="H413" s="69" t="s">
        <v>87</v>
      </c>
      <c r="I413" s="81">
        <v>62623831</v>
      </c>
      <c r="J413" s="162">
        <v>4.0850138311555054E-2</v>
      </c>
      <c r="K413" s="162">
        <v>0.14569769885071412</v>
      </c>
      <c r="L413" s="81">
        <v>62623831</v>
      </c>
    </row>
    <row r="414" spans="1:12" ht="15.75" customHeight="1" x14ac:dyDescent="0.25">
      <c r="A414" s="188"/>
      <c r="B414" s="196" t="s">
        <v>523</v>
      </c>
      <c r="C414" s="196" t="s">
        <v>78</v>
      </c>
      <c r="D414" s="196" t="s">
        <v>446</v>
      </c>
      <c r="E414" s="199">
        <v>1</v>
      </c>
      <c r="F414" s="196" t="s">
        <v>83</v>
      </c>
      <c r="G414" s="87">
        <v>3779</v>
      </c>
      <c r="H414" s="69" t="s">
        <v>88</v>
      </c>
      <c r="I414" s="81">
        <v>104883838</v>
      </c>
      <c r="J414" s="162">
        <v>2.0200559104863458E-2</v>
      </c>
      <c r="K414" s="162">
        <v>0.24401786986221083</v>
      </c>
      <c r="L414" s="81">
        <v>104811655</v>
      </c>
    </row>
    <row r="415" spans="1:12" ht="15.75" customHeight="1" x14ac:dyDescent="0.25">
      <c r="A415" s="188"/>
      <c r="B415" s="196" t="s">
        <v>523</v>
      </c>
      <c r="C415" s="196" t="s">
        <v>78</v>
      </c>
      <c r="D415" s="196" t="s">
        <v>446</v>
      </c>
      <c r="E415" s="199">
        <v>1</v>
      </c>
      <c r="F415" s="196" t="s">
        <v>83</v>
      </c>
      <c r="G415" s="87">
        <v>1699</v>
      </c>
      <c r="H415" s="69" t="s">
        <v>89</v>
      </c>
      <c r="I415" s="81">
        <v>19044374</v>
      </c>
      <c r="J415" s="162">
        <v>9.0819661072143471E-3</v>
      </c>
      <c r="K415" s="162">
        <v>4.4307756704510301E-2</v>
      </c>
      <c r="L415" s="81">
        <v>19022049</v>
      </c>
    </row>
    <row r="416" spans="1:12" ht="47.25" customHeight="1" x14ac:dyDescent="0.25">
      <c r="A416" s="64">
        <v>357</v>
      </c>
      <c r="B416" s="69" t="s">
        <v>524</v>
      </c>
      <c r="C416" s="69" t="s">
        <v>74</v>
      </c>
      <c r="D416" s="69" t="s">
        <v>446</v>
      </c>
      <c r="E416" s="70">
        <v>100</v>
      </c>
      <c r="F416" s="69" t="s">
        <v>200</v>
      </c>
      <c r="G416" s="70">
        <v>8422</v>
      </c>
      <c r="H416" s="69" t="s">
        <v>15</v>
      </c>
      <c r="I416" s="80">
        <v>729480</v>
      </c>
      <c r="J416" s="162">
        <v>3.5780592151381385</v>
      </c>
      <c r="K416" s="162">
        <v>1.449245956240067E-2</v>
      </c>
      <c r="L416" s="80">
        <v>729480</v>
      </c>
    </row>
    <row r="417" spans="1:12" ht="78.75" customHeight="1" x14ac:dyDescent="0.25">
      <c r="A417" s="64">
        <v>358</v>
      </c>
      <c r="B417" s="64" t="s">
        <v>525</v>
      </c>
      <c r="C417" s="64" t="s">
        <v>78</v>
      </c>
      <c r="D417" s="64" t="s">
        <v>526</v>
      </c>
      <c r="E417" s="70">
        <v>100</v>
      </c>
      <c r="F417" s="64" t="s">
        <v>527</v>
      </c>
      <c r="G417" s="70">
        <v>4503</v>
      </c>
      <c r="H417" s="64" t="s">
        <v>528</v>
      </c>
      <c r="I417" s="80">
        <v>1707326.48</v>
      </c>
      <c r="J417" s="162">
        <v>0.12389386931382518</v>
      </c>
      <c r="K417" s="162">
        <v>1.2147953249671783E-2</v>
      </c>
      <c r="L417" s="80">
        <v>105248000</v>
      </c>
    </row>
    <row r="418" spans="1:12" ht="78.75" customHeight="1" x14ac:dyDescent="0.25">
      <c r="A418" s="64">
        <v>359</v>
      </c>
      <c r="B418" s="64" t="s">
        <v>529</v>
      </c>
      <c r="C418" s="64" t="s">
        <v>78</v>
      </c>
      <c r="D418" s="64" t="s">
        <v>526</v>
      </c>
      <c r="E418" s="70">
        <v>100</v>
      </c>
      <c r="F418" s="64" t="s">
        <v>530</v>
      </c>
      <c r="G418" s="31">
        <v>14</v>
      </c>
      <c r="H418" s="64" t="s">
        <v>531</v>
      </c>
      <c r="I418" s="32">
        <v>506000</v>
      </c>
      <c r="J418" s="162">
        <v>9.7004124858289104E-2</v>
      </c>
      <c r="K418" s="162">
        <v>1.5850512363077832E-2</v>
      </c>
      <c r="L418" s="32">
        <v>0</v>
      </c>
    </row>
    <row r="419" spans="1:12" ht="63" x14ac:dyDescent="0.25">
      <c r="A419" s="64">
        <v>360</v>
      </c>
      <c r="B419" s="64" t="s">
        <v>532</v>
      </c>
      <c r="C419" s="64" t="s">
        <v>78</v>
      </c>
      <c r="D419" s="64" t="s">
        <v>526</v>
      </c>
      <c r="E419" s="70">
        <v>100</v>
      </c>
      <c r="F419" s="64" t="s">
        <v>533</v>
      </c>
      <c r="G419" s="70">
        <v>2365440</v>
      </c>
      <c r="H419" s="64" t="s">
        <v>534</v>
      </c>
      <c r="I419" s="80">
        <f>66848751.76+83669001.41</f>
        <v>150517753.16999999</v>
      </c>
      <c r="J419" s="162">
        <v>99.568839782075301</v>
      </c>
      <c r="K419" s="162">
        <v>26.698107018249274</v>
      </c>
      <c r="L419" s="80">
        <v>66848751.759999998</v>
      </c>
    </row>
    <row r="420" spans="1:12" ht="31.5" customHeight="1" x14ac:dyDescent="0.25">
      <c r="A420" s="64">
        <v>361</v>
      </c>
      <c r="B420" s="67" t="s">
        <v>535</v>
      </c>
      <c r="C420" s="64" t="s">
        <v>78</v>
      </c>
      <c r="D420" s="64" t="s">
        <v>526</v>
      </c>
      <c r="E420" s="70">
        <v>100</v>
      </c>
      <c r="F420" s="64" t="s">
        <v>81</v>
      </c>
      <c r="G420" s="70" t="s">
        <v>201</v>
      </c>
      <c r="H420" s="69" t="s">
        <v>201</v>
      </c>
      <c r="I420" s="72">
        <v>90805549.810000002</v>
      </c>
      <c r="J420" s="183" t="s">
        <v>201</v>
      </c>
      <c r="K420" s="162">
        <v>35.738870494881517</v>
      </c>
      <c r="L420" s="72">
        <v>51527765.75</v>
      </c>
    </row>
    <row r="421" spans="1:12" ht="63" customHeight="1" x14ac:dyDescent="0.25">
      <c r="A421" s="64">
        <v>362</v>
      </c>
      <c r="B421" s="91" t="s">
        <v>536</v>
      </c>
      <c r="C421" s="64" t="s">
        <v>78</v>
      </c>
      <c r="D421" s="77" t="s">
        <v>526</v>
      </c>
      <c r="E421" s="78">
        <v>100</v>
      </c>
      <c r="F421" s="64" t="s">
        <v>3831</v>
      </c>
      <c r="G421" s="70" t="s">
        <v>201</v>
      </c>
      <c r="H421" s="69" t="s">
        <v>201</v>
      </c>
      <c r="I421" s="2">
        <v>169744963.06999999</v>
      </c>
      <c r="J421" s="183" t="s">
        <v>201</v>
      </c>
      <c r="K421" s="166">
        <v>94.870371399820769</v>
      </c>
      <c r="L421" s="2">
        <v>110876964.84</v>
      </c>
    </row>
    <row r="422" spans="1:12" ht="47.25" customHeight="1" x14ac:dyDescent="0.25">
      <c r="A422" s="64">
        <v>363</v>
      </c>
      <c r="B422" s="91" t="s">
        <v>537</v>
      </c>
      <c r="C422" s="64" t="s">
        <v>78</v>
      </c>
      <c r="D422" s="77" t="s">
        <v>526</v>
      </c>
      <c r="E422" s="78">
        <v>100</v>
      </c>
      <c r="F422" s="77" t="s">
        <v>81</v>
      </c>
      <c r="G422" s="70" t="s">
        <v>201</v>
      </c>
      <c r="H422" s="69" t="s">
        <v>201</v>
      </c>
      <c r="I422" s="2">
        <v>18555692.66</v>
      </c>
      <c r="J422" s="183" t="s">
        <v>201</v>
      </c>
      <c r="K422" s="166">
        <v>7.3030723155814519</v>
      </c>
      <c r="L422" s="2">
        <v>14602568.85</v>
      </c>
    </row>
    <row r="423" spans="1:12" ht="110.25" customHeight="1" x14ac:dyDescent="0.25">
      <c r="A423" s="64">
        <v>364</v>
      </c>
      <c r="B423" s="64" t="s">
        <v>538</v>
      </c>
      <c r="C423" s="64" t="s">
        <v>78</v>
      </c>
      <c r="D423" s="64" t="s">
        <v>526</v>
      </c>
      <c r="E423" s="78">
        <v>100</v>
      </c>
      <c r="F423" s="64" t="s">
        <v>539</v>
      </c>
      <c r="G423" s="70">
        <v>213</v>
      </c>
      <c r="H423" s="64" t="s">
        <v>540</v>
      </c>
      <c r="I423" s="80">
        <v>22509348.329999998</v>
      </c>
      <c r="J423" s="162">
        <v>0.13272782233792146</v>
      </c>
      <c r="K423" s="162">
        <v>3.7552424693154389E-2</v>
      </c>
      <c r="L423" s="80">
        <v>27191200</v>
      </c>
    </row>
    <row r="424" spans="1:12" ht="126" customHeight="1" x14ac:dyDescent="0.25">
      <c r="A424" s="64">
        <v>365</v>
      </c>
      <c r="B424" s="64" t="s">
        <v>541</v>
      </c>
      <c r="C424" s="64" t="s">
        <v>78</v>
      </c>
      <c r="D424" s="64" t="s">
        <v>526</v>
      </c>
      <c r="E424" s="78">
        <v>100</v>
      </c>
      <c r="F424" s="64" t="s">
        <v>3832</v>
      </c>
      <c r="G424" s="70" t="s">
        <v>201</v>
      </c>
      <c r="H424" s="69" t="s">
        <v>201</v>
      </c>
      <c r="I424" s="80">
        <v>0</v>
      </c>
      <c r="J424" s="184" t="s">
        <v>201</v>
      </c>
      <c r="K424" s="183" t="s">
        <v>201</v>
      </c>
      <c r="L424" s="33">
        <v>111220257.72</v>
      </c>
    </row>
    <row r="425" spans="1:12" ht="15.75" customHeight="1" x14ac:dyDescent="0.25">
      <c r="A425" s="189">
        <v>366</v>
      </c>
      <c r="B425" s="189" t="s">
        <v>542</v>
      </c>
      <c r="C425" s="189" t="s">
        <v>78</v>
      </c>
      <c r="D425" s="189" t="s">
        <v>526</v>
      </c>
      <c r="E425" s="199">
        <v>100</v>
      </c>
      <c r="F425" s="221" t="s">
        <v>83</v>
      </c>
      <c r="G425" s="87">
        <v>2459</v>
      </c>
      <c r="H425" s="64" t="s">
        <v>84</v>
      </c>
      <c r="I425" s="81">
        <v>49173509</v>
      </c>
      <c r="J425" s="162">
        <v>1.3144528933278445E-2</v>
      </c>
      <c r="K425" s="162">
        <v>0.11440480391106829</v>
      </c>
      <c r="L425" s="81">
        <v>49173509</v>
      </c>
    </row>
    <row r="426" spans="1:12" ht="15.75" customHeight="1" x14ac:dyDescent="0.25">
      <c r="A426" s="188"/>
      <c r="B426" s="207"/>
      <c r="C426" s="207" t="s">
        <v>78</v>
      </c>
      <c r="D426" s="207" t="s">
        <v>526</v>
      </c>
      <c r="E426" s="215"/>
      <c r="F426" s="207"/>
      <c r="G426" s="87">
        <v>215827</v>
      </c>
      <c r="H426" s="64" t="s">
        <v>85</v>
      </c>
      <c r="I426" s="81">
        <v>165101401</v>
      </c>
      <c r="J426" s="162">
        <v>8.3161654937208117E-5</v>
      </c>
      <c r="K426" s="162">
        <v>2.123215802203085E-2</v>
      </c>
      <c r="L426" s="81">
        <v>88962416</v>
      </c>
    </row>
    <row r="427" spans="1:12" ht="31.5" customHeight="1" x14ac:dyDescent="0.25">
      <c r="A427" s="188"/>
      <c r="B427" s="207"/>
      <c r="C427" s="207" t="s">
        <v>78</v>
      </c>
      <c r="D427" s="207" t="s">
        <v>526</v>
      </c>
      <c r="E427" s="215"/>
      <c r="F427" s="207"/>
      <c r="G427" s="87">
        <v>17475</v>
      </c>
      <c r="H427" s="64" t="s">
        <v>94</v>
      </c>
      <c r="I427" s="81">
        <v>11419400</v>
      </c>
      <c r="J427" s="162">
        <v>1.0015819755211197E-4</v>
      </c>
      <c r="K427" s="162">
        <v>3.6077732973260425E-2</v>
      </c>
      <c r="L427" s="81">
        <v>11419400</v>
      </c>
    </row>
    <row r="428" spans="1:12" ht="15.75" customHeight="1" x14ac:dyDescent="0.25">
      <c r="A428" s="188"/>
      <c r="B428" s="207"/>
      <c r="C428" s="207" t="s">
        <v>78</v>
      </c>
      <c r="D428" s="207" t="s">
        <v>526</v>
      </c>
      <c r="E428" s="215"/>
      <c r="F428" s="207"/>
      <c r="G428" s="87">
        <v>44799</v>
      </c>
      <c r="H428" s="64" t="s">
        <v>87</v>
      </c>
      <c r="I428" s="81">
        <v>131299950</v>
      </c>
      <c r="J428" s="162">
        <v>1.0774593979090832E-4</v>
      </c>
      <c r="K428" s="162">
        <v>3.1171562172564574E-2</v>
      </c>
      <c r="L428" s="81">
        <v>5222186</v>
      </c>
    </row>
    <row r="429" spans="1:12" ht="31.5" customHeight="1" x14ac:dyDescent="0.25">
      <c r="A429" s="188"/>
      <c r="B429" s="207"/>
      <c r="C429" s="207" t="s">
        <v>78</v>
      </c>
      <c r="D429" s="207" t="s">
        <v>526</v>
      </c>
      <c r="E429" s="215"/>
      <c r="F429" s="207"/>
      <c r="G429" s="87">
        <v>49424</v>
      </c>
      <c r="H429" s="64" t="s">
        <v>88</v>
      </c>
      <c r="I429" s="81">
        <v>3210659616</v>
      </c>
      <c r="J429" s="162">
        <v>6.4647563874545004E-5</v>
      </c>
      <c r="K429" s="162">
        <v>2.0086380986676776E-2</v>
      </c>
      <c r="L429" s="81">
        <v>2950876351</v>
      </c>
    </row>
    <row r="430" spans="1:12" ht="15.75" customHeight="1" x14ac:dyDescent="0.25">
      <c r="A430" s="188"/>
      <c r="B430" s="207"/>
      <c r="C430" s="207" t="s">
        <v>78</v>
      </c>
      <c r="D430" s="207" t="s">
        <v>526</v>
      </c>
      <c r="E430" s="215"/>
      <c r="F430" s="207"/>
      <c r="G430" s="87">
        <v>4764</v>
      </c>
      <c r="H430" s="64" t="s">
        <v>89</v>
      </c>
      <c r="I430" s="81">
        <v>30667336</v>
      </c>
      <c r="J430" s="162">
        <v>8.5589732453622951E-5</v>
      </c>
      <c r="K430" s="162">
        <v>1.9530108260497316E-2</v>
      </c>
      <c r="L430" s="81">
        <v>30656412</v>
      </c>
    </row>
    <row r="431" spans="1:12" ht="15.75" customHeight="1" x14ac:dyDescent="0.25">
      <c r="A431" s="189">
        <v>367</v>
      </c>
      <c r="B431" s="189" t="s">
        <v>543</v>
      </c>
      <c r="C431" s="189" t="s">
        <v>78</v>
      </c>
      <c r="D431" s="189" t="s">
        <v>526</v>
      </c>
      <c r="E431" s="214">
        <v>100</v>
      </c>
      <c r="F431" s="189" t="s">
        <v>83</v>
      </c>
      <c r="G431" s="87">
        <v>36306</v>
      </c>
      <c r="H431" s="64" t="s">
        <v>85</v>
      </c>
      <c r="I431" s="81">
        <v>19187997</v>
      </c>
      <c r="J431" s="162">
        <v>0.19407290258300416</v>
      </c>
      <c r="K431" s="162">
        <v>4.4641903310808403E-2</v>
      </c>
      <c r="L431" s="81">
        <v>10141552</v>
      </c>
    </row>
    <row r="432" spans="1:12" ht="15.75" customHeight="1" x14ac:dyDescent="0.25">
      <c r="A432" s="188"/>
      <c r="B432" s="207"/>
      <c r="C432" s="207" t="s">
        <v>78</v>
      </c>
      <c r="D432" s="207" t="s">
        <v>526</v>
      </c>
      <c r="E432" s="215">
        <v>1</v>
      </c>
      <c r="F432" s="207" t="s">
        <v>83</v>
      </c>
      <c r="G432" s="87">
        <v>4675</v>
      </c>
      <c r="H432" s="64" t="s">
        <v>87</v>
      </c>
      <c r="I432" s="81">
        <v>35696563</v>
      </c>
      <c r="J432" s="162">
        <v>2.4990106857696922E-2</v>
      </c>
      <c r="K432" s="162">
        <v>8.3049966808634634E-2</v>
      </c>
      <c r="L432" s="81">
        <v>35696563</v>
      </c>
    </row>
    <row r="433" spans="1:12" ht="31.5" customHeight="1" x14ac:dyDescent="0.25">
      <c r="A433" s="188"/>
      <c r="B433" s="207"/>
      <c r="C433" s="207" t="s">
        <v>78</v>
      </c>
      <c r="D433" s="207" t="s">
        <v>526</v>
      </c>
      <c r="E433" s="215">
        <v>1</v>
      </c>
      <c r="F433" s="207" t="s">
        <v>83</v>
      </c>
      <c r="G433" s="87">
        <v>12041</v>
      </c>
      <c r="H433" s="64" t="s">
        <v>88</v>
      </c>
      <c r="I433" s="81">
        <v>858123058</v>
      </c>
      <c r="J433" s="162">
        <v>6.436489340610238E-2</v>
      </c>
      <c r="K433" s="162">
        <v>1.9964692814998477</v>
      </c>
      <c r="L433" s="81">
        <v>851845797</v>
      </c>
    </row>
    <row r="434" spans="1:12" ht="15.75" customHeight="1" x14ac:dyDescent="0.25">
      <c r="A434" s="188"/>
      <c r="B434" s="207"/>
      <c r="C434" s="207" t="s">
        <v>78</v>
      </c>
      <c r="D434" s="207" t="s">
        <v>526</v>
      </c>
      <c r="E434" s="215">
        <v>1</v>
      </c>
      <c r="F434" s="207" t="s">
        <v>83</v>
      </c>
      <c r="G434" s="87">
        <v>16304</v>
      </c>
      <c r="H434" s="64" t="s">
        <v>89</v>
      </c>
      <c r="I434" s="81">
        <v>2061177920</v>
      </c>
      <c r="J434" s="162">
        <v>8.7152663573880351E-2</v>
      </c>
      <c r="K434" s="162">
        <v>4.7954408900008261</v>
      </c>
      <c r="L434" s="81">
        <v>2058628057</v>
      </c>
    </row>
    <row r="435" spans="1:12" ht="15.75" customHeight="1" x14ac:dyDescent="0.25">
      <c r="A435" s="189">
        <v>368</v>
      </c>
      <c r="B435" s="189" t="s">
        <v>544</v>
      </c>
      <c r="C435" s="189" t="s">
        <v>78</v>
      </c>
      <c r="D435" s="189" t="s">
        <v>526</v>
      </c>
      <c r="E435" s="214">
        <v>100</v>
      </c>
      <c r="F435" s="189" t="s">
        <v>83</v>
      </c>
      <c r="G435" s="87">
        <v>40919</v>
      </c>
      <c r="H435" s="64" t="s">
        <v>85</v>
      </c>
      <c r="I435" s="81">
        <v>58903407</v>
      </c>
      <c r="J435" s="162">
        <v>0.21873158984173272</v>
      </c>
      <c r="K435" s="162">
        <v>0.13704193303611603</v>
      </c>
      <c r="L435" s="81">
        <v>35798384</v>
      </c>
    </row>
    <row r="436" spans="1:12" ht="31.5" customHeight="1" x14ac:dyDescent="0.25">
      <c r="A436" s="188"/>
      <c r="B436" s="207"/>
      <c r="C436" s="207" t="s">
        <v>78</v>
      </c>
      <c r="D436" s="207" t="s">
        <v>526</v>
      </c>
      <c r="E436" s="215">
        <v>1</v>
      </c>
      <c r="F436" s="207" t="s">
        <v>83</v>
      </c>
      <c r="G436" s="87">
        <v>1907</v>
      </c>
      <c r="H436" s="64" t="s">
        <v>94</v>
      </c>
      <c r="I436" s="81">
        <v>1080411</v>
      </c>
      <c r="J436" s="162">
        <v>1.0193825406979259E-2</v>
      </c>
      <c r="K436" s="162">
        <v>2.5136340910379452E-3</v>
      </c>
      <c r="L436" s="81">
        <v>1080411</v>
      </c>
    </row>
    <row r="437" spans="1:12" ht="15.75" customHeight="1" x14ac:dyDescent="0.25">
      <c r="A437" s="188"/>
      <c r="B437" s="207"/>
      <c r="C437" s="207" t="s">
        <v>78</v>
      </c>
      <c r="D437" s="207" t="s">
        <v>526</v>
      </c>
      <c r="E437" s="215">
        <v>1</v>
      </c>
      <c r="F437" s="207" t="s">
        <v>83</v>
      </c>
      <c r="G437" s="87">
        <v>10665</v>
      </c>
      <c r="H437" s="64" t="s">
        <v>87</v>
      </c>
      <c r="I437" s="81">
        <v>13325539</v>
      </c>
      <c r="J437" s="162">
        <v>5.7009516499965281E-2</v>
      </c>
      <c r="K437" s="162">
        <v>3.1002580602988758E-2</v>
      </c>
      <c r="L437" s="81">
        <v>13325539</v>
      </c>
    </row>
    <row r="438" spans="1:12" ht="31.5" customHeight="1" x14ac:dyDescent="0.25">
      <c r="A438" s="188"/>
      <c r="B438" s="207"/>
      <c r="C438" s="207" t="s">
        <v>78</v>
      </c>
      <c r="D438" s="207" t="s">
        <v>526</v>
      </c>
      <c r="E438" s="215">
        <v>1</v>
      </c>
      <c r="F438" s="207" t="s">
        <v>83</v>
      </c>
      <c r="G438" s="87">
        <v>2354</v>
      </c>
      <c r="H438" s="64" t="s">
        <v>88</v>
      </c>
      <c r="I438" s="81">
        <v>84562343</v>
      </c>
      <c r="J438" s="162">
        <v>1.2583253805993275E-2</v>
      </c>
      <c r="K438" s="162">
        <v>0.1967388227099168</v>
      </c>
      <c r="L438" s="81">
        <v>84562343</v>
      </c>
    </row>
    <row r="439" spans="1:12" ht="15.75" customHeight="1" x14ac:dyDescent="0.25">
      <c r="A439" s="188"/>
      <c r="B439" s="207"/>
      <c r="C439" s="207" t="s">
        <v>78</v>
      </c>
      <c r="D439" s="207" t="s">
        <v>526</v>
      </c>
      <c r="E439" s="215">
        <v>1</v>
      </c>
      <c r="F439" s="207" t="s">
        <v>83</v>
      </c>
      <c r="G439" s="87">
        <v>2678</v>
      </c>
      <c r="H439" s="64" t="s">
        <v>89</v>
      </c>
      <c r="I439" s="81">
        <v>76536039</v>
      </c>
      <c r="J439" s="162">
        <v>1.4315188484473232E-2</v>
      </c>
      <c r="K439" s="162">
        <v>0.17806519632196427</v>
      </c>
      <c r="L439" s="81">
        <v>76536039</v>
      </c>
    </row>
    <row r="440" spans="1:12" ht="15.75" customHeight="1" x14ac:dyDescent="0.25">
      <c r="A440" s="189">
        <v>369</v>
      </c>
      <c r="B440" s="189" t="s">
        <v>545</v>
      </c>
      <c r="C440" s="189" t="s">
        <v>78</v>
      </c>
      <c r="D440" s="189" t="s">
        <v>526</v>
      </c>
      <c r="E440" s="214">
        <v>100</v>
      </c>
      <c r="F440" s="189" t="s">
        <v>83</v>
      </c>
      <c r="G440" s="87">
        <v>91360</v>
      </c>
      <c r="H440" s="64" t="s">
        <v>85</v>
      </c>
      <c r="I440" s="81">
        <v>85811916</v>
      </c>
      <c r="J440" s="162">
        <v>0.4883628155121264</v>
      </c>
      <c r="K440" s="162">
        <v>0.19964602125939526</v>
      </c>
      <c r="L440" s="81">
        <v>59461942</v>
      </c>
    </row>
    <row r="441" spans="1:12" ht="15.75" customHeight="1" x14ac:dyDescent="0.25">
      <c r="A441" s="188"/>
      <c r="B441" s="207"/>
      <c r="C441" s="207" t="s">
        <v>78</v>
      </c>
      <c r="D441" s="207" t="s">
        <v>526</v>
      </c>
      <c r="E441" s="215">
        <v>1</v>
      </c>
      <c r="F441" s="207" t="s">
        <v>83</v>
      </c>
      <c r="G441" s="87">
        <v>95938</v>
      </c>
      <c r="H441" s="64" t="s">
        <v>87</v>
      </c>
      <c r="I441" s="81">
        <v>150502092</v>
      </c>
      <c r="J441" s="162">
        <v>0.51283441106175998</v>
      </c>
      <c r="K441" s="162">
        <v>0.35015118248863553</v>
      </c>
      <c r="L441" s="81">
        <v>150502092</v>
      </c>
    </row>
    <row r="442" spans="1:12" ht="31.5" customHeight="1" x14ac:dyDescent="0.25">
      <c r="A442" s="188"/>
      <c r="B442" s="207"/>
      <c r="C442" s="207" t="s">
        <v>78</v>
      </c>
      <c r="D442" s="207" t="s">
        <v>526</v>
      </c>
      <c r="E442" s="215">
        <v>1</v>
      </c>
      <c r="F442" s="207" t="s">
        <v>83</v>
      </c>
      <c r="G442" s="87">
        <v>1565</v>
      </c>
      <c r="H442" s="64" t="s">
        <v>88</v>
      </c>
      <c r="I442" s="81">
        <v>85793846</v>
      </c>
      <c r="J442" s="162">
        <v>8.3656721352504144E-3</v>
      </c>
      <c r="K442" s="162">
        <v>0.19960398043601876</v>
      </c>
      <c r="L442" s="81">
        <v>85695676</v>
      </c>
    </row>
    <row r="443" spans="1:12" ht="15.75" customHeight="1" x14ac:dyDescent="0.25">
      <c r="A443" s="188"/>
      <c r="B443" s="207"/>
      <c r="C443" s="207" t="s">
        <v>78</v>
      </c>
      <c r="D443" s="207" t="s">
        <v>526</v>
      </c>
      <c r="E443" s="215">
        <v>1</v>
      </c>
      <c r="F443" s="207" t="s">
        <v>83</v>
      </c>
      <c r="G443" s="87">
        <v>1677</v>
      </c>
      <c r="H443" s="64" t="s">
        <v>89</v>
      </c>
      <c r="I443" s="81">
        <v>21571845</v>
      </c>
      <c r="J443" s="162">
        <v>8.9643656043545961E-3</v>
      </c>
      <c r="K443" s="162">
        <v>5.0188053433912139E-2</v>
      </c>
      <c r="L443" s="81">
        <v>21571845</v>
      </c>
    </row>
    <row r="444" spans="1:12" ht="15.75" customHeight="1" x14ac:dyDescent="0.25">
      <c r="A444" s="189">
        <v>370</v>
      </c>
      <c r="B444" s="189" t="s">
        <v>546</v>
      </c>
      <c r="C444" s="189" t="s">
        <v>78</v>
      </c>
      <c r="D444" s="189" t="s">
        <v>526</v>
      </c>
      <c r="E444" s="214">
        <v>100</v>
      </c>
      <c r="F444" s="189" t="s">
        <v>83</v>
      </c>
      <c r="G444" s="87">
        <v>9362</v>
      </c>
      <c r="H444" s="64" t="s">
        <v>85</v>
      </c>
      <c r="I444" s="81">
        <v>9346129</v>
      </c>
      <c r="J444" s="162">
        <v>5.0044359444226437E-2</v>
      </c>
      <c r="K444" s="162">
        <v>2.1744269980256012E-2</v>
      </c>
      <c r="L444" s="81">
        <v>7742229</v>
      </c>
    </row>
    <row r="445" spans="1:12" ht="31.5" customHeight="1" x14ac:dyDescent="0.25">
      <c r="A445" s="188"/>
      <c r="B445" s="207"/>
      <c r="C445" s="207" t="s">
        <v>78</v>
      </c>
      <c r="D445" s="207" t="s">
        <v>526</v>
      </c>
      <c r="E445" s="215">
        <v>1</v>
      </c>
      <c r="F445" s="207" t="s">
        <v>83</v>
      </c>
      <c r="G445" s="87">
        <v>166</v>
      </c>
      <c r="H445" s="64" t="s">
        <v>94</v>
      </c>
      <c r="I445" s="81">
        <v>95864</v>
      </c>
      <c r="J445" s="162">
        <v>8.8734924885084266E-4</v>
      </c>
      <c r="K445" s="162">
        <v>2.2303273337948387E-4</v>
      </c>
      <c r="L445" s="81">
        <v>95864</v>
      </c>
    </row>
    <row r="446" spans="1:12" ht="15.75" customHeight="1" x14ac:dyDescent="0.25">
      <c r="A446" s="188"/>
      <c r="B446" s="207"/>
      <c r="C446" s="207" t="s">
        <v>78</v>
      </c>
      <c r="D446" s="207" t="s">
        <v>526</v>
      </c>
      <c r="E446" s="215">
        <v>1</v>
      </c>
      <c r="F446" s="207" t="s">
        <v>83</v>
      </c>
      <c r="G446" s="87">
        <v>1620</v>
      </c>
      <c r="H446" s="64" t="s">
        <v>87</v>
      </c>
      <c r="I446" s="81">
        <v>3082847</v>
      </c>
      <c r="J446" s="162">
        <v>8.6596733923997894E-3</v>
      </c>
      <c r="K446" s="162">
        <v>7.1724087561622907E-3</v>
      </c>
      <c r="L446" s="81">
        <v>2890947</v>
      </c>
    </row>
    <row r="447" spans="1:12" ht="31.5" customHeight="1" x14ac:dyDescent="0.25">
      <c r="A447" s="188"/>
      <c r="B447" s="207"/>
      <c r="C447" s="207" t="s">
        <v>78</v>
      </c>
      <c r="D447" s="207" t="s">
        <v>526</v>
      </c>
      <c r="E447" s="215">
        <v>1</v>
      </c>
      <c r="F447" s="207" t="s">
        <v>83</v>
      </c>
      <c r="G447" s="87">
        <v>3216</v>
      </c>
      <c r="H447" s="64" t="s">
        <v>88</v>
      </c>
      <c r="I447" s="81">
        <v>256861043</v>
      </c>
      <c r="J447" s="162">
        <v>1.7191055327134396E-2</v>
      </c>
      <c r="K447" s="162">
        <v>0.59760098179707866</v>
      </c>
      <c r="L447" s="81">
        <v>254036443</v>
      </c>
    </row>
    <row r="448" spans="1:12" ht="31.5" customHeight="1" x14ac:dyDescent="0.25">
      <c r="A448" s="64">
        <v>371</v>
      </c>
      <c r="B448" s="65" t="s">
        <v>547</v>
      </c>
      <c r="C448" s="64" t="s">
        <v>78</v>
      </c>
      <c r="D448" s="67" t="s">
        <v>526</v>
      </c>
      <c r="E448" s="70">
        <v>100</v>
      </c>
      <c r="F448" s="64" t="s">
        <v>83</v>
      </c>
      <c r="G448" s="87">
        <v>510710</v>
      </c>
      <c r="H448" s="64" t="s">
        <v>84</v>
      </c>
      <c r="I448" s="81">
        <v>1148495639</v>
      </c>
      <c r="J448" s="162">
        <v>2.7299887643410474</v>
      </c>
      <c r="K448" s="162">
        <v>2.672036652346939</v>
      </c>
      <c r="L448" s="81">
        <v>1148495639</v>
      </c>
    </row>
    <row r="449" spans="1:12" ht="15.75" customHeight="1" x14ac:dyDescent="0.25">
      <c r="A449" s="189">
        <v>372</v>
      </c>
      <c r="B449" s="189" t="s">
        <v>548</v>
      </c>
      <c r="C449" s="189" t="s">
        <v>78</v>
      </c>
      <c r="D449" s="189" t="s">
        <v>526</v>
      </c>
      <c r="E449" s="214">
        <v>100</v>
      </c>
      <c r="F449" s="189" t="s">
        <v>83</v>
      </c>
      <c r="G449" s="87">
        <v>41976</v>
      </c>
      <c r="H449" s="64" t="s">
        <v>85</v>
      </c>
      <c r="I449" s="81">
        <v>35389833</v>
      </c>
      <c r="J449" s="162">
        <v>0.22438175945640343</v>
      </c>
      <c r="K449" s="162">
        <v>8.2336343025885217E-2</v>
      </c>
      <c r="L449" s="81">
        <v>20688613</v>
      </c>
    </row>
    <row r="450" spans="1:12" ht="31.5" customHeight="1" x14ac:dyDescent="0.25">
      <c r="A450" s="188"/>
      <c r="B450" s="207"/>
      <c r="C450" s="207" t="s">
        <v>78</v>
      </c>
      <c r="D450" s="207" t="s">
        <v>526</v>
      </c>
      <c r="E450" s="215">
        <v>1</v>
      </c>
      <c r="F450" s="207" t="s">
        <v>83</v>
      </c>
      <c r="G450" s="87">
        <v>31520</v>
      </c>
      <c r="H450" s="64" t="s">
        <v>94</v>
      </c>
      <c r="I450" s="81">
        <v>33736296</v>
      </c>
      <c r="J450" s="162">
        <v>0.16848944773360577</v>
      </c>
      <c r="K450" s="162">
        <v>7.8489300581859184E-2</v>
      </c>
      <c r="L450" s="81">
        <v>33728696</v>
      </c>
    </row>
    <row r="451" spans="1:12" ht="15.75" customHeight="1" x14ac:dyDescent="0.25">
      <c r="A451" s="188"/>
      <c r="B451" s="207"/>
      <c r="C451" s="207" t="s">
        <v>78</v>
      </c>
      <c r="D451" s="207" t="s">
        <v>526</v>
      </c>
      <c r="E451" s="215">
        <v>1</v>
      </c>
      <c r="F451" s="207" t="s">
        <v>83</v>
      </c>
      <c r="G451" s="87">
        <v>34372</v>
      </c>
      <c r="H451" s="64" t="s">
        <v>87</v>
      </c>
      <c r="I451" s="81">
        <v>300746521</v>
      </c>
      <c r="J451" s="162">
        <v>0.18373474928615161</v>
      </c>
      <c r="K451" s="162">
        <v>0.69970289819953646</v>
      </c>
      <c r="L451" s="81">
        <v>288270992</v>
      </c>
    </row>
    <row r="452" spans="1:12" ht="31.5" customHeight="1" x14ac:dyDescent="0.25">
      <c r="A452" s="188"/>
      <c r="B452" s="207"/>
      <c r="C452" s="207" t="s">
        <v>78</v>
      </c>
      <c r="D452" s="207" t="s">
        <v>526</v>
      </c>
      <c r="E452" s="215">
        <v>1</v>
      </c>
      <c r="F452" s="207" t="s">
        <v>83</v>
      </c>
      <c r="G452" s="87">
        <v>45557</v>
      </c>
      <c r="H452" s="64" t="s">
        <v>88</v>
      </c>
      <c r="I452" s="81">
        <v>3235140004</v>
      </c>
      <c r="J452" s="162">
        <v>0.24352391403552912</v>
      </c>
      <c r="K452" s="162">
        <v>7.5267265913944188</v>
      </c>
      <c r="L452" s="81">
        <v>3197153725</v>
      </c>
    </row>
    <row r="453" spans="1:12" ht="15.75" customHeight="1" x14ac:dyDescent="0.25">
      <c r="A453" s="188"/>
      <c r="B453" s="207"/>
      <c r="C453" s="207" t="s">
        <v>78</v>
      </c>
      <c r="D453" s="207" t="s">
        <v>526</v>
      </c>
      <c r="E453" s="215">
        <v>1</v>
      </c>
      <c r="F453" s="207" t="s">
        <v>83</v>
      </c>
      <c r="G453" s="87">
        <v>5255</v>
      </c>
      <c r="H453" s="64" t="s">
        <v>89</v>
      </c>
      <c r="I453" s="81">
        <v>189477289</v>
      </c>
      <c r="J453" s="162">
        <v>2.8090483751272155E-2</v>
      </c>
      <c r="K453" s="162">
        <v>0.44082906700121444</v>
      </c>
      <c r="L453" s="81">
        <v>189451329</v>
      </c>
    </row>
    <row r="454" spans="1:12" ht="15.75" customHeight="1" x14ac:dyDescent="0.25">
      <c r="A454" s="189">
        <v>373</v>
      </c>
      <c r="B454" s="189" t="s">
        <v>549</v>
      </c>
      <c r="C454" s="189" t="s">
        <v>78</v>
      </c>
      <c r="D454" s="189" t="s">
        <v>526</v>
      </c>
      <c r="E454" s="214">
        <v>100</v>
      </c>
      <c r="F454" s="189" t="s">
        <v>83</v>
      </c>
      <c r="G454" s="87">
        <v>223865</v>
      </c>
      <c r="H454" s="64" t="s">
        <v>85</v>
      </c>
      <c r="I454" s="81">
        <v>98682987</v>
      </c>
      <c r="J454" s="162">
        <v>1.1966652987589994</v>
      </c>
      <c r="K454" s="162">
        <v>0.22959125770531247</v>
      </c>
      <c r="L454" s="81">
        <v>81404730</v>
      </c>
    </row>
    <row r="455" spans="1:12" ht="31.5" customHeight="1" x14ac:dyDescent="0.25">
      <c r="A455" s="188"/>
      <c r="B455" s="207"/>
      <c r="C455" s="207" t="s">
        <v>78</v>
      </c>
      <c r="D455" s="207" t="s">
        <v>526</v>
      </c>
      <c r="E455" s="215">
        <v>1</v>
      </c>
      <c r="F455" s="207" t="s">
        <v>83</v>
      </c>
      <c r="G455" s="87">
        <v>14348</v>
      </c>
      <c r="H455" s="64" t="s">
        <v>94</v>
      </c>
      <c r="I455" s="81">
        <v>12195407</v>
      </c>
      <c r="J455" s="162">
        <v>7.6696909774168015E-2</v>
      </c>
      <c r="K455" s="162">
        <v>2.8373267940888049E-2</v>
      </c>
      <c r="L455" s="81">
        <v>12195407</v>
      </c>
    </row>
    <row r="456" spans="1:12" ht="15.75" customHeight="1" x14ac:dyDescent="0.25">
      <c r="A456" s="188"/>
      <c r="B456" s="207"/>
      <c r="C456" s="207" t="s">
        <v>78</v>
      </c>
      <c r="D456" s="207" t="s">
        <v>526</v>
      </c>
      <c r="E456" s="215">
        <v>1</v>
      </c>
      <c r="F456" s="207" t="s">
        <v>83</v>
      </c>
      <c r="G456" s="87">
        <v>42830</v>
      </c>
      <c r="H456" s="64" t="s">
        <v>87</v>
      </c>
      <c r="I456" s="81">
        <v>98456823</v>
      </c>
      <c r="J456" s="162">
        <v>0.22894679715832283</v>
      </c>
      <c r="K456" s="162">
        <v>0.22906507503911833</v>
      </c>
      <c r="L456" s="81">
        <v>88178805</v>
      </c>
    </row>
    <row r="457" spans="1:12" ht="31.5" customHeight="1" x14ac:dyDescent="0.25">
      <c r="A457" s="188"/>
      <c r="B457" s="207"/>
      <c r="C457" s="207" t="s">
        <v>78</v>
      </c>
      <c r="D457" s="207" t="s">
        <v>526</v>
      </c>
      <c r="E457" s="215">
        <v>1</v>
      </c>
      <c r="F457" s="207" t="s">
        <v>83</v>
      </c>
      <c r="G457" s="87">
        <v>8938</v>
      </c>
      <c r="H457" s="64" t="s">
        <v>88</v>
      </c>
      <c r="I457" s="81">
        <v>509378897</v>
      </c>
      <c r="J457" s="162">
        <v>4.7777877025474889E-2</v>
      </c>
      <c r="K457" s="162">
        <v>1.1850973016329027</v>
      </c>
      <c r="L457" s="81">
        <v>504921987</v>
      </c>
    </row>
    <row r="458" spans="1:12" ht="15.75" customHeight="1" x14ac:dyDescent="0.25">
      <c r="A458" s="188"/>
      <c r="B458" s="207"/>
      <c r="C458" s="207" t="s">
        <v>78</v>
      </c>
      <c r="D458" s="207" t="s">
        <v>526</v>
      </c>
      <c r="E458" s="215">
        <v>1</v>
      </c>
      <c r="F458" s="207" t="s">
        <v>83</v>
      </c>
      <c r="G458" s="87">
        <v>2159</v>
      </c>
      <c r="H458" s="64" t="s">
        <v>89</v>
      </c>
      <c r="I458" s="81">
        <v>243872060</v>
      </c>
      <c r="J458" s="162">
        <v>1.154088571246367E-2</v>
      </c>
      <c r="K458" s="162">
        <v>0.56738141676422327</v>
      </c>
      <c r="L458" s="81">
        <v>243872060</v>
      </c>
    </row>
    <row r="459" spans="1:12" ht="15.75" customHeight="1" x14ac:dyDescent="0.25">
      <c r="A459" s="189">
        <v>374</v>
      </c>
      <c r="B459" s="189" t="s">
        <v>550</v>
      </c>
      <c r="C459" s="189" t="s">
        <v>78</v>
      </c>
      <c r="D459" s="189" t="s">
        <v>526</v>
      </c>
      <c r="E459" s="214">
        <v>100</v>
      </c>
      <c r="F459" s="189" t="s">
        <v>83</v>
      </c>
      <c r="G459" s="87">
        <v>167180</v>
      </c>
      <c r="H459" s="64" t="s">
        <v>85</v>
      </c>
      <c r="I459" s="81">
        <v>96523442</v>
      </c>
      <c r="J459" s="162">
        <v>0.89365691218604748</v>
      </c>
      <c r="K459" s="162">
        <v>0.22456696053217137</v>
      </c>
      <c r="L459" s="81">
        <v>95524975</v>
      </c>
    </row>
    <row r="460" spans="1:12" ht="31.5" customHeight="1" x14ac:dyDescent="0.25">
      <c r="A460" s="188"/>
      <c r="B460" s="207"/>
      <c r="C460" s="207" t="s">
        <v>78</v>
      </c>
      <c r="D460" s="207" t="s">
        <v>526</v>
      </c>
      <c r="E460" s="215">
        <v>1</v>
      </c>
      <c r="F460" s="207" t="s">
        <v>83</v>
      </c>
      <c r="G460" s="87">
        <v>36292</v>
      </c>
      <c r="H460" s="64" t="s">
        <v>94</v>
      </c>
      <c r="I460" s="81">
        <v>24480043</v>
      </c>
      <c r="J460" s="162">
        <v>0.19399806589936616</v>
      </c>
      <c r="K460" s="162">
        <v>5.6954131932084005E-2</v>
      </c>
      <c r="L460" s="81">
        <v>24480043</v>
      </c>
    </row>
    <row r="461" spans="1:12" ht="15.75" customHeight="1" x14ac:dyDescent="0.25">
      <c r="A461" s="188"/>
      <c r="B461" s="207"/>
      <c r="C461" s="207" t="s">
        <v>78</v>
      </c>
      <c r="D461" s="207" t="s">
        <v>526</v>
      </c>
      <c r="E461" s="215">
        <v>1</v>
      </c>
      <c r="F461" s="207" t="s">
        <v>83</v>
      </c>
      <c r="G461" s="87">
        <v>39528</v>
      </c>
      <c r="H461" s="64" t="s">
        <v>87</v>
      </c>
      <c r="I461" s="81">
        <v>70482149</v>
      </c>
      <c r="J461" s="162">
        <v>0.21129603077455489</v>
      </c>
      <c r="K461" s="162">
        <v>0.16398049680724835</v>
      </c>
      <c r="L461" s="81">
        <v>70482149</v>
      </c>
    </row>
    <row r="462" spans="1:12" ht="31.5" customHeight="1" x14ac:dyDescent="0.25">
      <c r="A462" s="188"/>
      <c r="B462" s="207"/>
      <c r="C462" s="207" t="s">
        <v>78</v>
      </c>
      <c r="D462" s="207" t="s">
        <v>526</v>
      </c>
      <c r="E462" s="215">
        <v>1</v>
      </c>
      <c r="F462" s="207" t="s">
        <v>83</v>
      </c>
      <c r="G462" s="87">
        <v>4425</v>
      </c>
      <c r="H462" s="64" t="s">
        <v>88</v>
      </c>
      <c r="I462" s="81">
        <v>278074751</v>
      </c>
      <c r="J462" s="162">
        <v>2.3653737507017943E-2</v>
      </c>
      <c r="K462" s="162">
        <v>0.64695581030782534</v>
      </c>
      <c r="L462" s="81">
        <v>275333137</v>
      </c>
    </row>
    <row r="463" spans="1:12" ht="15.75" customHeight="1" x14ac:dyDescent="0.25">
      <c r="A463" s="188"/>
      <c r="B463" s="207"/>
      <c r="C463" s="207" t="s">
        <v>78</v>
      </c>
      <c r="D463" s="207" t="s">
        <v>526</v>
      </c>
      <c r="E463" s="215">
        <v>1</v>
      </c>
      <c r="F463" s="207" t="s">
        <v>83</v>
      </c>
      <c r="G463" s="87">
        <v>354</v>
      </c>
      <c r="H463" s="64" t="s">
        <v>89</v>
      </c>
      <c r="I463" s="81">
        <v>4898179</v>
      </c>
      <c r="J463" s="162">
        <v>1.8922990005614355E-3</v>
      </c>
      <c r="K463" s="162">
        <v>1.1395875938329164E-2</v>
      </c>
      <c r="L463" s="81">
        <v>4898179</v>
      </c>
    </row>
    <row r="464" spans="1:12" ht="15.75" customHeight="1" x14ac:dyDescent="0.25">
      <c r="A464" s="189">
        <v>375</v>
      </c>
      <c r="B464" s="189" t="s">
        <v>551</v>
      </c>
      <c r="C464" s="189" t="s">
        <v>78</v>
      </c>
      <c r="D464" s="189" t="s">
        <v>526</v>
      </c>
      <c r="E464" s="214">
        <v>100</v>
      </c>
      <c r="F464" s="189" t="s">
        <v>83</v>
      </c>
      <c r="G464" s="87">
        <v>73970</v>
      </c>
      <c r="H464" s="64" t="s">
        <v>85</v>
      </c>
      <c r="I464" s="81">
        <v>48873764</v>
      </c>
      <c r="J464" s="162">
        <v>0.39540496347889653</v>
      </c>
      <c r="K464" s="162">
        <v>0.11370743110514707</v>
      </c>
      <c r="L464" s="81">
        <v>48873764</v>
      </c>
    </row>
    <row r="465" spans="1:12" ht="31.5" customHeight="1" x14ac:dyDescent="0.25">
      <c r="A465" s="188"/>
      <c r="B465" s="207"/>
      <c r="C465" s="207" t="s">
        <v>78</v>
      </c>
      <c r="D465" s="207" t="s">
        <v>526</v>
      </c>
      <c r="E465" s="215">
        <v>1</v>
      </c>
      <c r="F465" s="207" t="s">
        <v>83</v>
      </c>
      <c r="G465" s="87">
        <v>13518</v>
      </c>
      <c r="H465" s="64" t="s">
        <v>94</v>
      </c>
      <c r="I465" s="81">
        <v>14161607</v>
      </c>
      <c r="J465" s="162">
        <v>7.2260163529913796E-2</v>
      </c>
      <c r="K465" s="162">
        <v>3.2947737610114672E-2</v>
      </c>
      <c r="L465" s="81">
        <v>14161607</v>
      </c>
    </row>
    <row r="466" spans="1:12" ht="15.75" customHeight="1" x14ac:dyDescent="0.25">
      <c r="A466" s="188"/>
      <c r="B466" s="207"/>
      <c r="C466" s="207" t="s">
        <v>78</v>
      </c>
      <c r="D466" s="207" t="s">
        <v>526</v>
      </c>
      <c r="E466" s="215">
        <v>1</v>
      </c>
      <c r="F466" s="207" t="s">
        <v>83</v>
      </c>
      <c r="G466" s="87">
        <v>35267</v>
      </c>
      <c r="H466" s="64" t="s">
        <v>87</v>
      </c>
      <c r="I466" s="81">
        <v>49798467</v>
      </c>
      <c r="J466" s="162">
        <v>0.18851895156158233</v>
      </c>
      <c r="K466" s="162">
        <v>0.11585880218974827</v>
      </c>
      <c r="L466" s="81">
        <v>49798467</v>
      </c>
    </row>
    <row r="467" spans="1:12" ht="31.5" customHeight="1" x14ac:dyDescent="0.25">
      <c r="A467" s="188"/>
      <c r="B467" s="207"/>
      <c r="C467" s="207" t="s">
        <v>78</v>
      </c>
      <c r="D467" s="207" t="s">
        <v>526</v>
      </c>
      <c r="E467" s="215">
        <v>1</v>
      </c>
      <c r="F467" s="207" t="s">
        <v>83</v>
      </c>
      <c r="G467" s="87">
        <v>2019</v>
      </c>
      <c r="H467" s="64" t="s">
        <v>88</v>
      </c>
      <c r="I467" s="81">
        <v>88727233</v>
      </c>
      <c r="J467" s="162">
        <v>1.0792518876083441E-2</v>
      </c>
      <c r="K467" s="162">
        <v>0.20642866249257641</v>
      </c>
      <c r="L467" s="81">
        <v>88727233</v>
      </c>
    </row>
    <row r="468" spans="1:12" ht="15.75" customHeight="1" x14ac:dyDescent="0.25">
      <c r="A468" s="188"/>
      <c r="B468" s="207"/>
      <c r="C468" s="207" t="s">
        <v>78</v>
      </c>
      <c r="D468" s="207" t="s">
        <v>526</v>
      </c>
      <c r="E468" s="215">
        <v>1</v>
      </c>
      <c r="F468" s="207" t="s">
        <v>83</v>
      </c>
      <c r="G468" s="87">
        <v>752</v>
      </c>
      <c r="H468" s="64" t="s">
        <v>89</v>
      </c>
      <c r="I468" s="81">
        <v>21372362</v>
      </c>
      <c r="J468" s="162">
        <v>4.0197990068423714E-3</v>
      </c>
      <c r="K468" s="162">
        <v>4.9723945544060476E-2</v>
      </c>
      <c r="L468" s="81">
        <v>21372362</v>
      </c>
    </row>
    <row r="469" spans="1:12" ht="31.5" customHeight="1" x14ac:dyDescent="0.25">
      <c r="A469" s="189">
        <v>376</v>
      </c>
      <c r="B469" s="189" t="s">
        <v>552</v>
      </c>
      <c r="C469" s="189" t="s">
        <v>78</v>
      </c>
      <c r="D469" s="189" t="s">
        <v>526</v>
      </c>
      <c r="E469" s="214">
        <v>100</v>
      </c>
      <c r="F469" s="189" t="s">
        <v>83</v>
      </c>
      <c r="G469" s="87">
        <v>2090</v>
      </c>
      <c r="H469" s="64" t="s">
        <v>94</v>
      </c>
      <c r="I469" s="81">
        <v>1511491.12</v>
      </c>
      <c r="J469" s="162">
        <v>1.1172047771676272E-2</v>
      </c>
      <c r="K469" s="162">
        <v>3.5165650919262445E-3</v>
      </c>
      <c r="L469" s="81">
        <v>1511491.12</v>
      </c>
    </row>
    <row r="470" spans="1:12" ht="31.5" customHeight="1" x14ac:dyDescent="0.25">
      <c r="A470" s="188"/>
      <c r="B470" s="207"/>
      <c r="C470" s="207" t="s">
        <v>78</v>
      </c>
      <c r="D470" s="207" t="s">
        <v>526</v>
      </c>
      <c r="E470" s="215">
        <v>1</v>
      </c>
      <c r="F470" s="207" t="s">
        <v>83</v>
      </c>
      <c r="G470" s="87">
        <v>7819</v>
      </c>
      <c r="H470" s="64" t="s">
        <v>88</v>
      </c>
      <c r="I470" s="81">
        <v>157562761</v>
      </c>
      <c r="J470" s="162">
        <v>4.1796287811835774E-2</v>
      </c>
      <c r="K470" s="162">
        <v>0.36657820730042917</v>
      </c>
      <c r="L470" s="81">
        <v>149819622</v>
      </c>
    </row>
    <row r="471" spans="1:12" ht="15.75" customHeight="1" x14ac:dyDescent="0.25">
      <c r="A471" s="188"/>
      <c r="B471" s="207"/>
      <c r="C471" s="207" t="s">
        <v>78</v>
      </c>
      <c r="D471" s="207" t="s">
        <v>526</v>
      </c>
      <c r="E471" s="215">
        <v>1</v>
      </c>
      <c r="F471" s="207" t="s">
        <v>83</v>
      </c>
      <c r="G471" s="87">
        <v>184</v>
      </c>
      <c r="H471" s="64" t="s">
        <v>89</v>
      </c>
      <c r="I471" s="81">
        <v>1358132</v>
      </c>
      <c r="J471" s="162">
        <v>9.8356784209972922E-4</v>
      </c>
      <c r="K471" s="162">
        <v>3.1597668806866521E-3</v>
      </c>
      <c r="L471" s="81">
        <v>1358132</v>
      </c>
    </row>
    <row r="472" spans="1:12" ht="15.75" customHeight="1" x14ac:dyDescent="0.25">
      <c r="A472" s="189">
        <v>377</v>
      </c>
      <c r="B472" s="189" t="s">
        <v>553</v>
      </c>
      <c r="C472" s="189" t="s">
        <v>78</v>
      </c>
      <c r="D472" s="189" t="s">
        <v>526</v>
      </c>
      <c r="E472" s="214">
        <v>100</v>
      </c>
      <c r="F472" s="189" t="s">
        <v>83</v>
      </c>
      <c r="G472" s="87">
        <v>31531</v>
      </c>
      <c r="H472" s="64" t="s">
        <v>85</v>
      </c>
      <c r="I472" s="81">
        <v>26871406</v>
      </c>
      <c r="J472" s="162">
        <v>0.16854824798503565</v>
      </c>
      <c r="K472" s="162">
        <v>6.2517766105418759E-2</v>
      </c>
      <c r="L472" s="81">
        <v>26871406</v>
      </c>
    </row>
    <row r="473" spans="1:12" ht="31.5" customHeight="1" x14ac:dyDescent="0.25">
      <c r="A473" s="188"/>
      <c r="B473" s="207"/>
      <c r="C473" s="207" t="s">
        <v>78</v>
      </c>
      <c r="D473" s="207" t="s">
        <v>526</v>
      </c>
      <c r="E473" s="215">
        <v>1</v>
      </c>
      <c r="F473" s="207" t="s">
        <v>83</v>
      </c>
      <c r="G473" s="87">
        <v>12532</v>
      </c>
      <c r="H473" s="64" t="s">
        <v>94</v>
      </c>
      <c r="I473" s="81">
        <v>9906671</v>
      </c>
      <c r="J473" s="162">
        <v>6.6989522810835908E-2</v>
      </c>
      <c r="K473" s="162">
        <v>2.3048400982863902E-2</v>
      </c>
      <c r="L473" s="81">
        <v>9906671</v>
      </c>
    </row>
    <row r="474" spans="1:12" ht="15.75" customHeight="1" x14ac:dyDescent="0.25">
      <c r="A474" s="188"/>
      <c r="B474" s="207"/>
      <c r="C474" s="207" t="s">
        <v>78</v>
      </c>
      <c r="D474" s="207" t="s">
        <v>526</v>
      </c>
      <c r="E474" s="215">
        <v>1</v>
      </c>
      <c r="F474" s="207" t="s">
        <v>83</v>
      </c>
      <c r="G474" s="87">
        <v>6066</v>
      </c>
      <c r="H474" s="64" t="s">
        <v>87</v>
      </c>
      <c r="I474" s="81">
        <v>9398644</v>
      </c>
      <c r="J474" s="162">
        <v>3.2425665924874766E-2</v>
      </c>
      <c r="K474" s="162">
        <v>2.1866448942050049E-2</v>
      </c>
      <c r="L474" s="81">
        <v>9398644</v>
      </c>
    </row>
    <row r="475" spans="1:12" ht="31.5" customHeight="1" x14ac:dyDescent="0.25">
      <c r="A475" s="188"/>
      <c r="B475" s="207"/>
      <c r="C475" s="207" t="s">
        <v>78</v>
      </c>
      <c r="D475" s="207" t="s">
        <v>526</v>
      </c>
      <c r="E475" s="215">
        <v>1</v>
      </c>
      <c r="F475" s="207" t="s">
        <v>83</v>
      </c>
      <c r="G475" s="87">
        <v>8661</v>
      </c>
      <c r="H475" s="64" t="s">
        <v>88</v>
      </c>
      <c r="I475" s="81">
        <v>400295164</v>
      </c>
      <c r="J475" s="162">
        <v>4.6297179784922579E-2</v>
      </c>
      <c r="K475" s="162">
        <v>0.93130815097960429</v>
      </c>
      <c r="L475" s="81">
        <v>400295164</v>
      </c>
    </row>
    <row r="476" spans="1:12" ht="15.75" customHeight="1" x14ac:dyDescent="0.25">
      <c r="A476" s="188"/>
      <c r="B476" s="207"/>
      <c r="C476" s="207" t="s">
        <v>78</v>
      </c>
      <c r="D476" s="207" t="s">
        <v>526</v>
      </c>
      <c r="E476" s="215">
        <v>1</v>
      </c>
      <c r="F476" s="207" t="s">
        <v>83</v>
      </c>
      <c r="G476" s="87">
        <v>59</v>
      </c>
      <c r="H476" s="64" t="s">
        <v>89</v>
      </c>
      <c r="I476" s="81">
        <v>10559882</v>
      </c>
      <c r="J476" s="162">
        <v>3.1538316676023927E-4</v>
      </c>
      <c r="K476" s="162">
        <v>2.4568131380130302E-2</v>
      </c>
      <c r="L476" s="81">
        <v>10559882</v>
      </c>
    </row>
    <row r="477" spans="1:12" ht="15.75" customHeight="1" x14ac:dyDescent="0.25">
      <c r="A477" s="189">
        <v>378</v>
      </c>
      <c r="B477" s="189" t="s">
        <v>554</v>
      </c>
      <c r="C477" s="189" t="s">
        <v>78</v>
      </c>
      <c r="D477" s="189" t="s">
        <v>526</v>
      </c>
      <c r="E477" s="214">
        <v>100</v>
      </c>
      <c r="F477" s="189" t="s">
        <v>83</v>
      </c>
      <c r="G477" s="87">
        <v>81256</v>
      </c>
      <c r="H477" s="64" t="s">
        <v>85</v>
      </c>
      <c r="I477" s="81">
        <v>98946322</v>
      </c>
      <c r="J477" s="162">
        <v>0.43435211183508476</v>
      </c>
      <c r="K477" s="162">
        <v>0.2302039206950113</v>
      </c>
      <c r="L477" s="81">
        <v>98294531</v>
      </c>
    </row>
    <row r="478" spans="1:12" ht="31.5" customHeight="1" x14ac:dyDescent="0.25">
      <c r="A478" s="188"/>
      <c r="B478" s="207"/>
      <c r="C478" s="207" t="s">
        <v>78</v>
      </c>
      <c r="D478" s="207" t="s">
        <v>526</v>
      </c>
      <c r="E478" s="215">
        <v>1</v>
      </c>
      <c r="F478" s="207" t="s">
        <v>83</v>
      </c>
      <c r="G478" s="87">
        <v>8380</v>
      </c>
      <c r="H478" s="64" t="s">
        <v>94</v>
      </c>
      <c r="I478" s="81">
        <v>5369061</v>
      </c>
      <c r="J478" s="162">
        <v>4.4795100634759402E-2</v>
      </c>
      <c r="K478" s="162">
        <v>1.2491408146031722E-2</v>
      </c>
      <c r="L478" s="81">
        <v>5369061</v>
      </c>
    </row>
    <row r="479" spans="1:12" ht="15.75" customHeight="1" x14ac:dyDescent="0.25">
      <c r="A479" s="188"/>
      <c r="B479" s="207"/>
      <c r="C479" s="207" t="s">
        <v>78</v>
      </c>
      <c r="D479" s="207" t="s">
        <v>526</v>
      </c>
      <c r="E479" s="215">
        <v>1</v>
      </c>
      <c r="F479" s="207" t="s">
        <v>83</v>
      </c>
      <c r="G479" s="87">
        <v>22497</v>
      </c>
      <c r="H479" s="64" t="s">
        <v>87</v>
      </c>
      <c r="I479" s="81">
        <v>44058128</v>
      </c>
      <c r="J479" s="162">
        <v>0.12025720512890005</v>
      </c>
      <c r="K479" s="162">
        <v>0.10250359587982115</v>
      </c>
      <c r="L479" s="81">
        <v>44058128</v>
      </c>
    </row>
    <row r="480" spans="1:12" ht="31.5" customHeight="1" x14ac:dyDescent="0.25">
      <c r="A480" s="188"/>
      <c r="B480" s="207"/>
      <c r="C480" s="207" t="s">
        <v>78</v>
      </c>
      <c r="D480" s="207" t="s">
        <v>526</v>
      </c>
      <c r="E480" s="215">
        <v>1</v>
      </c>
      <c r="F480" s="207" t="s">
        <v>83</v>
      </c>
      <c r="G480" s="87">
        <v>1705</v>
      </c>
      <c r="H480" s="64" t="s">
        <v>88</v>
      </c>
      <c r="I480" s="81">
        <v>261586626</v>
      </c>
      <c r="J480" s="162">
        <v>9.1140389716306419E-3</v>
      </c>
      <c r="K480" s="162">
        <v>0.60859530389193828</v>
      </c>
      <c r="L480" s="81">
        <v>261438241</v>
      </c>
    </row>
    <row r="481" spans="1:12" ht="15.75" customHeight="1" x14ac:dyDescent="0.25">
      <c r="A481" s="188"/>
      <c r="B481" s="207"/>
      <c r="C481" s="207" t="s">
        <v>78</v>
      </c>
      <c r="D481" s="207" t="s">
        <v>526</v>
      </c>
      <c r="E481" s="215">
        <v>1</v>
      </c>
      <c r="F481" s="207" t="s">
        <v>83</v>
      </c>
      <c r="G481" s="87">
        <v>399</v>
      </c>
      <c r="H481" s="64" t="s">
        <v>89</v>
      </c>
      <c r="I481" s="81">
        <v>2403342</v>
      </c>
      <c r="J481" s="162">
        <v>2.1328454836836517E-3</v>
      </c>
      <c r="K481" s="162">
        <v>5.5915039587928275E-3</v>
      </c>
      <c r="L481" s="81">
        <v>2403342</v>
      </c>
    </row>
    <row r="482" spans="1:12" ht="15.75" customHeight="1" x14ac:dyDescent="0.25">
      <c r="A482" s="189">
        <v>379</v>
      </c>
      <c r="B482" s="189" t="s">
        <v>555</v>
      </c>
      <c r="C482" s="189" t="s">
        <v>78</v>
      </c>
      <c r="D482" s="189" t="s">
        <v>526</v>
      </c>
      <c r="E482" s="214">
        <v>100</v>
      </c>
      <c r="F482" s="189" t="s">
        <v>83</v>
      </c>
      <c r="G482" s="87">
        <v>96580</v>
      </c>
      <c r="H482" s="64" t="s">
        <v>85</v>
      </c>
      <c r="I482" s="81">
        <v>44075183</v>
      </c>
      <c r="J482" s="162">
        <v>0.51626620755430341</v>
      </c>
      <c r="K482" s="162">
        <v>0.10254327525130354</v>
      </c>
      <c r="L482" s="81">
        <v>44075183</v>
      </c>
    </row>
    <row r="483" spans="1:12" ht="31.5" customHeight="1" x14ac:dyDescent="0.25">
      <c r="A483" s="188"/>
      <c r="B483" s="207"/>
      <c r="C483" s="207" t="s">
        <v>78</v>
      </c>
      <c r="D483" s="207" t="s">
        <v>526</v>
      </c>
      <c r="E483" s="215">
        <v>1</v>
      </c>
      <c r="F483" s="207" t="s">
        <v>83</v>
      </c>
      <c r="G483" s="87">
        <v>19204</v>
      </c>
      <c r="H483" s="64" t="s">
        <v>94</v>
      </c>
      <c r="I483" s="81">
        <v>12110396</v>
      </c>
      <c r="J483" s="162">
        <v>0.10265454804175651</v>
      </c>
      <c r="K483" s="162">
        <v>2.8175485293623969E-2</v>
      </c>
      <c r="L483" s="81">
        <v>12110396</v>
      </c>
    </row>
    <row r="484" spans="1:12" ht="15.75" customHeight="1" x14ac:dyDescent="0.25">
      <c r="A484" s="188"/>
      <c r="B484" s="207"/>
      <c r="C484" s="207" t="s">
        <v>78</v>
      </c>
      <c r="D484" s="207" t="s">
        <v>526</v>
      </c>
      <c r="E484" s="215">
        <v>1</v>
      </c>
      <c r="F484" s="207" t="s">
        <v>83</v>
      </c>
      <c r="G484" s="87">
        <v>40401</v>
      </c>
      <c r="H484" s="64" t="s">
        <v>87</v>
      </c>
      <c r="I484" s="81">
        <v>49291231</v>
      </c>
      <c r="J484" s="162">
        <v>0.21596263254712583</v>
      </c>
      <c r="K484" s="162">
        <v>0.11467869045282432</v>
      </c>
      <c r="L484" s="81">
        <v>49291231</v>
      </c>
    </row>
    <row r="485" spans="1:12" ht="31.5" customHeight="1" x14ac:dyDescent="0.25">
      <c r="A485" s="188"/>
      <c r="B485" s="207"/>
      <c r="C485" s="207" t="s">
        <v>78</v>
      </c>
      <c r="D485" s="207" t="s">
        <v>526</v>
      </c>
      <c r="E485" s="215">
        <v>1</v>
      </c>
      <c r="F485" s="207" t="s">
        <v>83</v>
      </c>
      <c r="G485" s="87">
        <v>12961</v>
      </c>
      <c r="H485" s="64" t="s">
        <v>88</v>
      </c>
      <c r="I485" s="81">
        <v>382378558</v>
      </c>
      <c r="J485" s="162">
        <v>6.9282732616601034E-2</v>
      </c>
      <c r="K485" s="162">
        <v>0.88962420696450717</v>
      </c>
      <c r="L485" s="81">
        <v>381845452</v>
      </c>
    </row>
    <row r="486" spans="1:12" ht="15.75" customHeight="1" x14ac:dyDescent="0.25">
      <c r="A486" s="188"/>
      <c r="B486" s="207"/>
      <c r="C486" s="207" t="s">
        <v>78</v>
      </c>
      <c r="D486" s="207" t="s">
        <v>526</v>
      </c>
      <c r="E486" s="215">
        <v>1</v>
      </c>
      <c r="F486" s="207" t="s">
        <v>83</v>
      </c>
      <c r="G486" s="87">
        <v>231</v>
      </c>
      <c r="H486" s="64" t="s">
        <v>89</v>
      </c>
      <c r="I486" s="81">
        <v>1053619</v>
      </c>
      <c r="J486" s="162">
        <v>1.2348052800273774E-3</v>
      </c>
      <c r="K486" s="162">
        <v>2.4513010672469167E-3</v>
      </c>
      <c r="L486" s="81">
        <v>1053619</v>
      </c>
    </row>
    <row r="487" spans="1:12" ht="15.75" customHeight="1" x14ac:dyDescent="0.25">
      <c r="A487" s="189">
        <v>380</v>
      </c>
      <c r="B487" s="189" t="s">
        <v>556</v>
      </c>
      <c r="C487" s="189" t="s">
        <v>78</v>
      </c>
      <c r="D487" s="189" t="s">
        <v>526</v>
      </c>
      <c r="E487" s="214">
        <v>100</v>
      </c>
      <c r="F487" s="189" t="s">
        <v>83</v>
      </c>
      <c r="G487" s="87">
        <v>221132</v>
      </c>
      <c r="H487" s="64" t="s">
        <v>85</v>
      </c>
      <c r="I487" s="81">
        <v>126972415</v>
      </c>
      <c r="J487" s="162">
        <v>1.1820561090173767</v>
      </c>
      <c r="K487" s="162">
        <v>0.29540812798594029</v>
      </c>
      <c r="L487" s="81">
        <v>125446955</v>
      </c>
    </row>
    <row r="488" spans="1:12" ht="31.5" customHeight="1" x14ac:dyDescent="0.25">
      <c r="A488" s="188"/>
      <c r="B488" s="207"/>
      <c r="C488" s="207" t="s">
        <v>78</v>
      </c>
      <c r="D488" s="207" t="s">
        <v>526</v>
      </c>
      <c r="E488" s="215">
        <v>1</v>
      </c>
      <c r="F488" s="207" t="s">
        <v>83</v>
      </c>
      <c r="G488" s="87">
        <v>41231</v>
      </c>
      <c r="H488" s="64" t="s">
        <v>94</v>
      </c>
      <c r="I488" s="81">
        <v>17060150</v>
      </c>
      <c r="J488" s="162">
        <v>0.22039937879138005</v>
      </c>
      <c r="K488" s="162">
        <v>3.9691353233372299E-2</v>
      </c>
      <c r="L488" s="81">
        <v>17060150</v>
      </c>
    </row>
    <row r="489" spans="1:12" ht="15.75" customHeight="1" x14ac:dyDescent="0.25">
      <c r="A489" s="188"/>
      <c r="B489" s="207"/>
      <c r="C489" s="207" t="s">
        <v>78</v>
      </c>
      <c r="D489" s="207" t="s">
        <v>526</v>
      </c>
      <c r="E489" s="215">
        <v>1</v>
      </c>
      <c r="F489" s="207" t="s">
        <v>83</v>
      </c>
      <c r="G489" s="87">
        <v>72189</v>
      </c>
      <c r="H489" s="64" t="s">
        <v>87</v>
      </c>
      <c r="I489" s="81">
        <v>145043924</v>
      </c>
      <c r="J489" s="162">
        <v>0.3858846682246595</v>
      </c>
      <c r="K489" s="162">
        <v>0.33745246213183389</v>
      </c>
      <c r="L489" s="81">
        <v>145043924</v>
      </c>
    </row>
    <row r="490" spans="1:12" ht="15.75" customHeight="1" x14ac:dyDescent="0.25">
      <c r="A490" s="188"/>
      <c r="B490" s="207"/>
      <c r="C490" s="207" t="s">
        <v>78</v>
      </c>
      <c r="D490" s="207" t="s">
        <v>526</v>
      </c>
      <c r="E490" s="215">
        <v>1</v>
      </c>
      <c r="F490" s="207" t="s">
        <v>83</v>
      </c>
      <c r="G490" s="87">
        <v>1503</v>
      </c>
      <c r="H490" s="64" t="s">
        <v>89</v>
      </c>
      <c r="I490" s="81">
        <v>22942333</v>
      </c>
      <c r="J490" s="162">
        <v>8.0342525362820279E-3</v>
      </c>
      <c r="K490" s="162">
        <v>5.3376567210760402E-2</v>
      </c>
      <c r="L490" s="81">
        <v>22942333</v>
      </c>
    </row>
    <row r="491" spans="1:12" ht="15.75" customHeight="1" x14ac:dyDescent="0.25">
      <c r="A491" s="189">
        <v>381</v>
      </c>
      <c r="B491" s="189" t="s">
        <v>557</v>
      </c>
      <c r="C491" s="189" t="s">
        <v>78</v>
      </c>
      <c r="D491" s="189" t="s">
        <v>526</v>
      </c>
      <c r="E491" s="214">
        <v>100</v>
      </c>
      <c r="F491" s="189" t="s">
        <v>83</v>
      </c>
      <c r="G491" s="87">
        <v>104911</v>
      </c>
      <c r="H491" s="64" t="s">
        <v>85</v>
      </c>
      <c r="I491" s="81">
        <v>67492829</v>
      </c>
      <c r="J491" s="162">
        <v>0.56079937979632977</v>
      </c>
      <c r="K491" s="162">
        <v>0.15702568362872504</v>
      </c>
      <c r="L491" s="81">
        <v>67492829</v>
      </c>
    </row>
    <row r="492" spans="1:12" ht="31.5" customHeight="1" x14ac:dyDescent="0.25">
      <c r="A492" s="188"/>
      <c r="B492" s="207"/>
      <c r="C492" s="207" t="s">
        <v>78</v>
      </c>
      <c r="D492" s="207" t="s">
        <v>526</v>
      </c>
      <c r="E492" s="215">
        <v>1</v>
      </c>
      <c r="F492" s="207" t="s">
        <v>83</v>
      </c>
      <c r="G492" s="87">
        <v>9266</v>
      </c>
      <c r="H492" s="64" t="s">
        <v>94</v>
      </c>
      <c r="I492" s="81">
        <v>5858860</v>
      </c>
      <c r="J492" s="162">
        <v>4.9531193613565706E-2</v>
      </c>
      <c r="K492" s="162">
        <v>1.3630951768001784E-2</v>
      </c>
      <c r="L492" s="81">
        <v>5858860</v>
      </c>
    </row>
    <row r="493" spans="1:12" ht="15.75" customHeight="1" x14ac:dyDescent="0.25">
      <c r="A493" s="188"/>
      <c r="B493" s="207"/>
      <c r="C493" s="207" t="s">
        <v>78</v>
      </c>
      <c r="D493" s="207" t="s">
        <v>526</v>
      </c>
      <c r="E493" s="215">
        <v>1</v>
      </c>
      <c r="F493" s="207" t="s">
        <v>83</v>
      </c>
      <c r="G493" s="87">
        <v>81323</v>
      </c>
      <c r="H493" s="64" t="s">
        <v>87</v>
      </c>
      <c r="I493" s="81">
        <v>104539019</v>
      </c>
      <c r="J493" s="162">
        <v>0.43471025882106673</v>
      </c>
      <c r="K493" s="162">
        <v>0.2432156299797609</v>
      </c>
      <c r="L493" s="81">
        <v>104539019</v>
      </c>
    </row>
    <row r="494" spans="1:12" ht="31.5" customHeight="1" x14ac:dyDescent="0.25">
      <c r="A494" s="188"/>
      <c r="B494" s="207"/>
      <c r="C494" s="207" t="s">
        <v>78</v>
      </c>
      <c r="D494" s="207" t="s">
        <v>526</v>
      </c>
      <c r="E494" s="215">
        <v>1</v>
      </c>
      <c r="F494" s="207" t="s">
        <v>83</v>
      </c>
      <c r="G494" s="87">
        <v>2058</v>
      </c>
      <c r="H494" s="64" t="s">
        <v>88</v>
      </c>
      <c r="I494" s="81">
        <v>194644336</v>
      </c>
      <c r="J494" s="162">
        <v>1.1000992494789362E-2</v>
      </c>
      <c r="K494" s="162">
        <v>0.45285047875025747</v>
      </c>
      <c r="L494" s="81">
        <v>194644336</v>
      </c>
    </row>
    <row r="495" spans="1:12" ht="15.75" customHeight="1" x14ac:dyDescent="0.25">
      <c r="A495" s="188"/>
      <c r="B495" s="207"/>
      <c r="C495" s="207" t="s">
        <v>78</v>
      </c>
      <c r="D495" s="207" t="s">
        <v>526</v>
      </c>
      <c r="E495" s="215">
        <v>1</v>
      </c>
      <c r="F495" s="207" t="s">
        <v>83</v>
      </c>
      <c r="G495" s="87">
        <v>594</v>
      </c>
      <c r="H495" s="64" t="s">
        <v>89</v>
      </c>
      <c r="I495" s="81">
        <v>4290131</v>
      </c>
      <c r="J495" s="162">
        <v>3.175213577213256E-3</v>
      </c>
      <c r="K495" s="162">
        <v>9.9812196808609973E-3</v>
      </c>
      <c r="L495" s="81">
        <v>4290131</v>
      </c>
    </row>
    <row r="496" spans="1:12" ht="15.75" customHeight="1" x14ac:dyDescent="0.25">
      <c r="A496" s="189">
        <v>382</v>
      </c>
      <c r="B496" s="189" t="s">
        <v>558</v>
      </c>
      <c r="C496" s="189" t="s">
        <v>78</v>
      </c>
      <c r="D496" s="189" t="s">
        <v>526</v>
      </c>
      <c r="E496" s="214">
        <v>100</v>
      </c>
      <c r="F496" s="189" t="s">
        <v>83</v>
      </c>
      <c r="G496" s="87">
        <v>120299</v>
      </c>
      <c r="H496" s="64" t="s">
        <v>85</v>
      </c>
      <c r="I496" s="81">
        <v>96997519</v>
      </c>
      <c r="J496" s="162">
        <v>0.64305558606932245</v>
      </c>
      <c r="K496" s="162">
        <v>0.22566992607859493</v>
      </c>
      <c r="L496" s="81">
        <v>92204911</v>
      </c>
    </row>
    <row r="497" spans="1:12" ht="31.5" customHeight="1" x14ac:dyDescent="0.25">
      <c r="A497" s="188"/>
      <c r="B497" s="207"/>
      <c r="C497" s="207" t="s">
        <v>78</v>
      </c>
      <c r="D497" s="207" t="s">
        <v>526</v>
      </c>
      <c r="E497" s="215">
        <v>1</v>
      </c>
      <c r="F497" s="207" t="s">
        <v>83</v>
      </c>
      <c r="G497" s="87">
        <v>3808</v>
      </c>
      <c r="H497" s="64" t="s">
        <v>94</v>
      </c>
      <c r="I497" s="81">
        <v>2945831</v>
      </c>
      <c r="J497" s="162">
        <v>2.0355577949542222E-2</v>
      </c>
      <c r="K497" s="162">
        <v>6.8536336894352255E-3</v>
      </c>
      <c r="L497" s="81">
        <v>2945831</v>
      </c>
    </row>
    <row r="498" spans="1:12" ht="15.75" customHeight="1" x14ac:dyDescent="0.25">
      <c r="A498" s="188"/>
      <c r="B498" s="207"/>
      <c r="C498" s="207" t="s">
        <v>78</v>
      </c>
      <c r="D498" s="207" t="s">
        <v>526</v>
      </c>
      <c r="E498" s="215">
        <v>1</v>
      </c>
      <c r="F498" s="207" t="s">
        <v>83</v>
      </c>
      <c r="G498" s="87">
        <v>3129</v>
      </c>
      <c r="H498" s="64" t="s">
        <v>87</v>
      </c>
      <c r="I498" s="81">
        <v>3797821</v>
      </c>
      <c r="J498" s="162">
        <v>1.672599879309811E-2</v>
      </c>
      <c r="K498" s="162">
        <v>8.835834082825721E-3</v>
      </c>
      <c r="L498" s="81">
        <v>3063599</v>
      </c>
    </row>
    <row r="499" spans="1:12" ht="31.5" customHeight="1" x14ac:dyDescent="0.25">
      <c r="A499" s="188"/>
      <c r="B499" s="207"/>
      <c r="C499" s="207" t="s">
        <v>78</v>
      </c>
      <c r="D499" s="207" t="s">
        <v>526</v>
      </c>
      <c r="E499" s="215">
        <v>1</v>
      </c>
      <c r="F499" s="207" t="s">
        <v>83</v>
      </c>
      <c r="G499" s="87">
        <v>11857</v>
      </c>
      <c r="H499" s="64" t="s">
        <v>88</v>
      </c>
      <c r="I499" s="81">
        <v>677318205</v>
      </c>
      <c r="J499" s="162">
        <v>6.3381325564002666E-2</v>
      </c>
      <c r="K499" s="162">
        <v>1.5758171016109865</v>
      </c>
      <c r="L499" s="81">
        <v>649240295</v>
      </c>
    </row>
    <row r="500" spans="1:12" ht="15.75" customHeight="1" x14ac:dyDescent="0.25">
      <c r="A500" s="188"/>
      <c r="B500" s="207"/>
      <c r="C500" s="207" t="s">
        <v>78</v>
      </c>
      <c r="D500" s="207" t="s">
        <v>526</v>
      </c>
      <c r="E500" s="215">
        <v>1</v>
      </c>
      <c r="F500" s="207" t="s">
        <v>83</v>
      </c>
      <c r="G500" s="87">
        <v>4821</v>
      </c>
      <c r="H500" s="64" t="s">
        <v>89</v>
      </c>
      <c r="I500" s="81">
        <v>37658854</v>
      </c>
      <c r="J500" s="162">
        <v>2.5770546558493448E-2</v>
      </c>
      <c r="K500" s="162">
        <v>8.7615341979876804E-2</v>
      </c>
      <c r="L500" s="81">
        <v>37658854</v>
      </c>
    </row>
    <row r="501" spans="1:12" ht="15.75" customHeight="1" x14ac:dyDescent="0.25">
      <c r="A501" s="189">
        <v>383</v>
      </c>
      <c r="B501" s="189" t="s">
        <v>559</v>
      </c>
      <c r="C501" s="189" t="s">
        <v>78</v>
      </c>
      <c r="D501" s="189" t="s">
        <v>526</v>
      </c>
      <c r="E501" s="214">
        <v>100</v>
      </c>
      <c r="F501" s="189" t="s">
        <v>83</v>
      </c>
      <c r="G501" s="87">
        <v>155261</v>
      </c>
      <c r="H501" s="64" t="s">
        <v>85</v>
      </c>
      <c r="I501" s="81">
        <v>128688000</v>
      </c>
      <c r="J501" s="162">
        <v>0.8299441670230765</v>
      </c>
      <c r="K501" s="162">
        <v>0.29939952842713663</v>
      </c>
      <c r="L501" s="81">
        <v>108889897</v>
      </c>
    </row>
    <row r="502" spans="1:12" ht="31.5" customHeight="1" x14ac:dyDescent="0.25">
      <c r="A502" s="188"/>
      <c r="B502" s="207"/>
      <c r="C502" s="207" t="s">
        <v>78</v>
      </c>
      <c r="D502" s="207" t="s">
        <v>526</v>
      </c>
      <c r="E502" s="215">
        <v>1</v>
      </c>
      <c r="F502" s="207" t="s">
        <v>83</v>
      </c>
      <c r="G502" s="87">
        <v>38875</v>
      </c>
      <c r="H502" s="64" t="s">
        <v>94</v>
      </c>
      <c r="I502" s="81">
        <v>29478362</v>
      </c>
      <c r="J502" s="162">
        <v>0.20780543403058135</v>
      </c>
      <c r="K502" s="162">
        <v>6.8582988946944728E-2</v>
      </c>
      <c r="L502" s="81">
        <v>29478362</v>
      </c>
    </row>
    <row r="503" spans="1:12" ht="15.75" customHeight="1" x14ac:dyDescent="0.25">
      <c r="A503" s="188"/>
      <c r="B503" s="207"/>
      <c r="C503" s="207" t="s">
        <v>78</v>
      </c>
      <c r="D503" s="207" t="s">
        <v>526</v>
      </c>
      <c r="E503" s="215">
        <v>1</v>
      </c>
      <c r="F503" s="207" t="s">
        <v>83</v>
      </c>
      <c r="G503" s="87">
        <v>40534</v>
      </c>
      <c r="H503" s="64" t="s">
        <v>87</v>
      </c>
      <c r="I503" s="81">
        <v>74731365</v>
      </c>
      <c r="J503" s="162">
        <v>0.21667358104168707</v>
      </c>
      <c r="K503" s="162">
        <v>0.17386652554796267</v>
      </c>
      <c r="L503" s="81">
        <v>74731365</v>
      </c>
    </row>
    <row r="504" spans="1:12" ht="31.5" customHeight="1" x14ac:dyDescent="0.25">
      <c r="A504" s="188"/>
      <c r="B504" s="207"/>
      <c r="C504" s="207" t="s">
        <v>78</v>
      </c>
      <c r="D504" s="207" t="s">
        <v>526</v>
      </c>
      <c r="E504" s="215">
        <v>1</v>
      </c>
      <c r="F504" s="207" t="s">
        <v>83</v>
      </c>
      <c r="G504" s="87">
        <v>10979</v>
      </c>
      <c r="H504" s="64" t="s">
        <v>88</v>
      </c>
      <c r="I504" s="81">
        <v>789420270</v>
      </c>
      <c r="J504" s="162">
        <v>5.8687996404418075E-2</v>
      </c>
      <c r="K504" s="162">
        <v>1.8366285634155699</v>
      </c>
      <c r="L504" s="81">
        <v>768289856</v>
      </c>
    </row>
    <row r="505" spans="1:12" ht="15.75" customHeight="1" x14ac:dyDescent="0.25">
      <c r="A505" s="188"/>
      <c r="B505" s="207"/>
      <c r="C505" s="207" t="s">
        <v>78</v>
      </c>
      <c r="D505" s="207" t="s">
        <v>526</v>
      </c>
      <c r="E505" s="215">
        <v>1</v>
      </c>
      <c r="F505" s="207" t="s">
        <v>83</v>
      </c>
      <c r="G505" s="87">
        <v>388</v>
      </c>
      <c r="H505" s="64" t="s">
        <v>89</v>
      </c>
      <c r="I505" s="81">
        <v>19953386</v>
      </c>
      <c r="J505" s="162">
        <v>2.0740452322537766E-3</v>
      </c>
      <c r="K505" s="162">
        <v>4.6422621836726269E-2</v>
      </c>
      <c r="L505" s="81">
        <v>19953386</v>
      </c>
    </row>
    <row r="506" spans="1:12" ht="15.75" customHeight="1" x14ac:dyDescent="0.25">
      <c r="A506" s="189">
        <v>384</v>
      </c>
      <c r="B506" s="189" t="s">
        <v>560</v>
      </c>
      <c r="C506" s="189" t="s">
        <v>78</v>
      </c>
      <c r="D506" s="189" t="s">
        <v>526</v>
      </c>
      <c r="E506" s="214">
        <v>100</v>
      </c>
      <c r="F506" s="189" t="s">
        <v>83</v>
      </c>
      <c r="G506" s="87">
        <v>10485</v>
      </c>
      <c r="H506" s="64" t="s">
        <v>85</v>
      </c>
      <c r="I506" s="81">
        <v>8171826</v>
      </c>
      <c r="J506" s="162">
        <v>5.6047330567476419E-2</v>
      </c>
      <c r="K506" s="162">
        <v>1.9012191119518636E-2</v>
      </c>
      <c r="L506" s="81">
        <v>6100226</v>
      </c>
    </row>
    <row r="507" spans="1:12" ht="31.5" customHeight="1" x14ac:dyDescent="0.25">
      <c r="A507" s="188"/>
      <c r="B507" s="207"/>
      <c r="C507" s="207" t="s">
        <v>78</v>
      </c>
      <c r="D507" s="207" t="s">
        <v>526</v>
      </c>
      <c r="E507" s="215">
        <v>1</v>
      </c>
      <c r="F507" s="207" t="s">
        <v>83</v>
      </c>
      <c r="G507" s="87">
        <v>13018</v>
      </c>
      <c r="H507" s="64" t="s">
        <v>94</v>
      </c>
      <c r="I507" s="81">
        <v>11674760</v>
      </c>
      <c r="J507" s="162">
        <v>6.9587424828555844E-2</v>
      </c>
      <c r="K507" s="162">
        <v>2.7161954793764743E-2</v>
      </c>
      <c r="L507" s="81">
        <v>11674760</v>
      </c>
    </row>
    <row r="508" spans="1:12" ht="15.75" customHeight="1" x14ac:dyDescent="0.25">
      <c r="A508" s="188"/>
      <c r="B508" s="207"/>
      <c r="C508" s="207" t="s">
        <v>78</v>
      </c>
      <c r="D508" s="207" t="s">
        <v>526</v>
      </c>
      <c r="E508" s="215">
        <v>1</v>
      </c>
      <c r="F508" s="207" t="s">
        <v>83</v>
      </c>
      <c r="G508" s="87">
        <v>4418</v>
      </c>
      <c r="H508" s="64" t="s">
        <v>87</v>
      </c>
      <c r="I508" s="81">
        <v>7583220</v>
      </c>
      <c r="J508" s="162">
        <v>2.3616319165198931E-2</v>
      </c>
      <c r="K508" s="162">
        <v>1.7642767716952869E-2</v>
      </c>
      <c r="L508" s="81">
        <v>7583220</v>
      </c>
    </row>
    <row r="509" spans="1:12" ht="31.5" customHeight="1" x14ac:dyDescent="0.25">
      <c r="A509" s="188"/>
      <c r="B509" s="207"/>
      <c r="C509" s="207" t="s">
        <v>78</v>
      </c>
      <c r="D509" s="207" t="s">
        <v>526</v>
      </c>
      <c r="E509" s="215">
        <v>1</v>
      </c>
      <c r="F509" s="207" t="s">
        <v>83</v>
      </c>
      <c r="G509" s="87">
        <v>26826</v>
      </c>
      <c r="H509" s="64" t="s">
        <v>88</v>
      </c>
      <c r="I509" s="81">
        <v>1028962819</v>
      </c>
      <c r="J509" s="162">
        <v>0.14339777680525725</v>
      </c>
      <c r="K509" s="162">
        <v>2.3939371408185464</v>
      </c>
      <c r="L509" s="81">
        <v>1008022578</v>
      </c>
    </row>
    <row r="510" spans="1:12" ht="15.75" customHeight="1" x14ac:dyDescent="0.25">
      <c r="A510" s="188"/>
      <c r="B510" s="207"/>
      <c r="C510" s="207" t="s">
        <v>78</v>
      </c>
      <c r="D510" s="207" t="s">
        <v>526</v>
      </c>
      <c r="E510" s="215">
        <v>1</v>
      </c>
      <c r="F510" s="207" t="s">
        <v>83</v>
      </c>
      <c r="G510" s="87">
        <v>41</v>
      </c>
      <c r="H510" s="64" t="s">
        <v>89</v>
      </c>
      <c r="I510" s="81">
        <v>1529866</v>
      </c>
      <c r="J510" s="162">
        <v>2.1916457351135268E-4</v>
      </c>
      <c r="K510" s="162">
        <v>3.5593152349613776E-3</v>
      </c>
      <c r="L510" s="81">
        <v>1529866</v>
      </c>
    </row>
    <row r="511" spans="1:12" ht="31.5" customHeight="1" x14ac:dyDescent="0.25">
      <c r="A511" s="189">
        <v>385</v>
      </c>
      <c r="B511" s="189" t="s">
        <v>561</v>
      </c>
      <c r="C511" s="189" t="s">
        <v>78</v>
      </c>
      <c r="D511" s="189" t="s">
        <v>526</v>
      </c>
      <c r="E511" s="214">
        <v>100</v>
      </c>
      <c r="F511" s="189" t="s">
        <v>83</v>
      </c>
      <c r="G511" s="87">
        <v>24455</v>
      </c>
      <c r="H511" s="64" t="s">
        <v>94</v>
      </c>
      <c r="I511" s="81">
        <v>29083448</v>
      </c>
      <c r="J511" s="162">
        <v>0.13072364988341781</v>
      </c>
      <c r="K511" s="162">
        <v>6.7664200362389265E-2</v>
      </c>
      <c r="L511" s="81">
        <v>29083448</v>
      </c>
    </row>
    <row r="512" spans="1:12" ht="31.5" customHeight="1" x14ac:dyDescent="0.25">
      <c r="A512" s="188"/>
      <c r="B512" s="207"/>
      <c r="C512" s="207" t="s">
        <v>78</v>
      </c>
      <c r="D512" s="207" t="s">
        <v>526</v>
      </c>
      <c r="E512" s="215">
        <v>1</v>
      </c>
      <c r="F512" s="207" t="s">
        <v>83</v>
      </c>
      <c r="G512" s="87">
        <v>16661</v>
      </c>
      <c r="H512" s="64" t="s">
        <v>88</v>
      </c>
      <c r="I512" s="81">
        <v>671813629</v>
      </c>
      <c r="J512" s="162">
        <v>8.9060999006649932E-2</v>
      </c>
      <c r="K512" s="162">
        <v>1.5630104105551668</v>
      </c>
      <c r="L512" s="81">
        <v>670429137</v>
      </c>
    </row>
    <row r="513" spans="1:12" ht="15.75" customHeight="1" x14ac:dyDescent="0.25">
      <c r="A513" s="188"/>
      <c r="B513" s="207"/>
      <c r="C513" s="207" t="s">
        <v>78</v>
      </c>
      <c r="D513" s="207" t="s">
        <v>526</v>
      </c>
      <c r="E513" s="215">
        <v>1</v>
      </c>
      <c r="F513" s="207" t="s">
        <v>83</v>
      </c>
      <c r="G513" s="87">
        <v>657</v>
      </c>
      <c r="H513" s="64" t="s">
        <v>89</v>
      </c>
      <c r="I513" s="81">
        <v>8999673</v>
      </c>
      <c r="J513" s="162">
        <v>3.5119786535843592E-3</v>
      </c>
      <c r="K513" s="162">
        <v>2.0938221529578777E-2</v>
      </c>
      <c r="L513" s="81">
        <v>8999673</v>
      </c>
    </row>
    <row r="514" spans="1:12" ht="15.75" customHeight="1" x14ac:dyDescent="0.25">
      <c r="A514" s="189">
        <v>386</v>
      </c>
      <c r="B514" s="189" t="s">
        <v>562</v>
      </c>
      <c r="C514" s="189" t="s">
        <v>78</v>
      </c>
      <c r="D514" s="189" t="s">
        <v>526</v>
      </c>
      <c r="E514" s="214">
        <v>100</v>
      </c>
      <c r="F514" s="189" t="s">
        <v>83</v>
      </c>
      <c r="G514" s="87">
        <v>291898</v>
      </c>
      <c r="H514" s="64" t="s">
        <v>85</v>
      </c>
      <c r="I514" s="81">
        <v>164258243</v>
      </c>
      <c r="J514" s="162">
        <v>1.5603341628979714</v>
      </c>
      <c r="K514" s="162">
        <v>0.3821556049862459</v>
      </c>
      <c r="L514" s="81">
        <v>156557944</v>
      </c>
    </row>
    <row r="515" spans="1:12" ht="31.5" customHeight="1" x14ac:dyDescent="0.25">
      <c r="A515" s="188"/>
      <c r="B515" s="207"/>
      <c r="C515" s="207" t="s">
        <v>78</v>
      </c>
      <c r="D515" s="207" t="s">
        <v>526</v>
      </c>
      <c r="E515" s="215">
        <v>1</v>
      </c>
      <c r="F515" s="207" t="s">
        <v>83</v>
      </c>
      <c r="G515" s="87">
        <v>52629</v>
      </c>
      <c r="H515" s="64" t="s">
        <v>94</v>
      </c>
      <c r="I515" s="81">
        <v>34889180</v>
      </c>
      <c r="J515" s="162">
        <v>0.28132713022753614</v>
      </c>
      <c r="K515" s="162">
        <v>8.1171546991246166E-2</v>
      </c>
      <c r="L515" s="81">
        <v>34889180</v>
      </c>
    </row>
    <row r="516" spans="1:12" ht="15.75" customHeight="1" x14ac:dyDescent="0.25">
      <c r="A516" s="188"/>
      <c r="B516" s="207"/>
      <c r="C516" s="207" t="s">
        <v>78</v>
      </c>
      <c r="D516" s="207" t="s">
        <v>526</v>
      </c>
      <c r="E516" s="215">
        <v>1</v>
      </c>
      <c r="F516" s="207" t="s">
        <v>83</v>
      </c>
      <c r="G516" s="87">
        <v>117334</v>
      </c>
      <c r="H516" s="64" t="s">
        <v>87</v>
      </c>
      <c r="I516" s="81">
        <v>194144518</v>
      </c>
      <c r="J516" s="162">
        <v>0.62720624557026972</v>
      </c>
      <c r="K516" s="162">
        <v>0.45168762538786622</v>
      </c>
      <c r="L516" s="81">
        <v>194144518</v>
      </c>
    </row>
    <row r="517" spans="1:12" ht="31.5" customHeight="1" x14ac:dyDescent="0.25">
      <c r="A517" s="188"/>
      <c r="B517" s="207"/>
      <c r="C517" s="207" t="s">
        <v>78</v>
      </c>
      <c r="D517" s="207" t="s">
        <v>526</v>
      </c>
      <c r="E517" s="215">
        <v>1</v>
      </c>
      <c r="F517" s="207" t="s">
        <v>83</v>
      </c>
      <c r="G517" s="87">
        <v>458</v>
      </c>
      <c r="H517" s="64" t="s">
        <v>88</v>
      </c>
      <c r="I517" s="81">
        <v>21596410</v>
      </c>
      <c r="J517" s="162">
        <v>2.4482286504438912E-3</v>
      </c>
      <c r="K517" s="162">
        <v>5.0245205222857588E-2</v>
      </c>
      <c r="L517" s="81">
        <v>21596410</v>
      </c>
    </row>
    <row r="518" spans="1:12" ht="15.75" customHeight="1" x14ac:dyDescent="0.25">
      <c r="A518" s="188"/>
      <c r="B518" s="207"/>
      <c r="C518" s="207" t="s">
        <v>78</v>
      </c>
      <c r="D518" s="207" t="s">
        <v>526</v>
      </c>
      <c r="E518" s="215">
        <v>1</v>
      </c>
      <c r="F518" s="207" t="s">
        <v>83</v>
      </c>
      <c r="G518" s="87">
        <v>1825</v>
      </c>
      <c r="H518" s="64" t="s">
        <v>89</v>
      </c>
      <c r="I518" s="81">
        <v>8033928</v>
      </c>
      <c r="J518" s="162">
        <v>9.7554962599565535E-3</v>
      </c>
      <c r="K518" s="162">
        <v>1.8691364032524936E-2</v>
      </c>
      <c r="L518" s="81">
        <v>8033928</v>
      </c>
    </row>
    <row r="519" spans="1:12" ht="15.75" customHeight="1" x14ac:dyDescent="0.25">
      <c r="A519" s="189">
        <v>387</v>
      </c>
      <c r="B519" s="189" t="s">
        <v>563</v>
      </c>
      <c r="C519" s="189" t="s">
        <v>78</v>
      </c>
      <c r="D519" s="189" t="s">
        <v>526</v>
      </c>
      <c r="E519" s="214">
        <v>100</v>
      </c>
      <c r="F519" s="189" t="s">
        <v>83</v>
      </c>
      <c r="G519" s="87">
        <v>105447</v>
      </c>
      <c r="H519" s="64" t="s">
        <v>85</v>
      </c>
      <c r="I519" s="81">
        <v>81548000</v>
      </c>
      <c r="J519" s="162">
        <v>0.56366455568418561</v>
      </c>
      <c r="K519" s="162">
        <v>0.18972579218090371</v>
      </c>
      <c r="L519" s="81">
        <v>81045819</v>
      </c>
    </row>
    <row r="520" spans="1:12" ht="31.5" customHeight="1" x14ac:dyDescent="0.25">
      <c r="A520" s="188"/>
      <c r="B520" s="207"/>
      <c r="C520" s="207" t="s">
        <v>78</v>
      </c>
      <c r="D520" s="207" t="s">
        <v>526</v>
      </c>
      <c r="E520" s="215">
        <v>1</v>
      </c>
      <c r="F520" s="207" t="s">
        <v>83</v>
      </c>
      <c r="G520" s="87">
        <v>27838</v>
      </c>
      <c r="H520" s="64" t="s">
        <v>94</v>
      </c>
      <c r="I520" s="81">
        <v>23293336</v>
      </c>
      <c r="J520" s="162">
        <v>0.14880739993680575</v>
      </c>
      <c r="K520" s="162">
        <v>5.4193194500612676E-2</v>
      </c>
      <c r="L520" s="81">
        <v>23293336</v>
      </c>
    </row>
    <row r="521" spans="1:12" ht="15.75" customHeight="1" x14ac:dyDescent="0.25">
      <c r="A521" s="188"/>
      <c r="B521" s="207"/>
      <c r="C521" s="207" t="s">
        <v>78</v>
      </c>
      <c r="D521" s="207" t="s">
        <v>526</v>
      </c>
      <c r="E521" s="215">
        <v>1</v>
      </c>
      <c r="F521" s="207" t="s">
        <v>83</v>
      </c>
      <c r="G521" s="87">
        <v>49897</v>
      </c>
      <c r="H521" s="64" t="s">
        <v>87</v>
      </c>
      <c r="I521" s="81">
        <v>91161835</v>
      </c>
      <c r="J521" s="162">
        <v>0.26672328596331624</v>
      </c>
      <c r="K521" s="162">
        <v>0.21209289451660168</v>
      </c>
      <c r="L521" s="81">
        <v>91094088</v>
      </c>
    </row>
    <row r="522" spans="1:12" ht="31.5" customHeight="1" x14ac:dyDescent="0.25">
      <c r="A522" s="188"/>
      <c r="B522" s="207"/>
      <c r="C522" s="207" t="s">
        <v>78</v>
      </c>
      <c r="D522" s="207" t="s">
        <v>526</v>
      </c>
      <c r="E522" s="215">
        <v>1</v>
      </c>
      <c r="F522" s="207" t="s">
        <v>83</v>
      </c>
      <c r="G522" s="87">
        <v>6319</v>
      </c>
      <c r="H522" s="64" t="s">
        <v>88</v>
      </c>
      <c r="I522" s="81">
        <v>243693114</v>
      </c>
      <c r="J522" s="162">
        <v>3.3778071707761897E-2</v>
      </c>
      <c r="K522" s="162">
        <v>0.56696508930545542</v>
      </c>
      <c r="L522" s="81">
        <v>243056508</v>
      </c>
    </row>
    <row r="523" spans="1:12" ht="15.75" customHeight="1" x14ac:dyDescent="0.25">
      <c r="A523" s="188"/>
      <c r="B523" s="207"/>
      <c r="C523" s="207" t="s">
        <v>78</v>
      </c>
      <c r="D523" s="207" t="s">
        <v>526</v>
      </c>
      <c r="E523" s="215">
        <v>1</v>
      </c>
      <c r="F523" s="207" t="s">
        <v>83</v>
      </c>
      <c r="G523" s="87">
        <v>2635</v>
      </c>
      <c r="H523" s="64" t="s">
        <v>89</v>
      </c>
      <c r="I523" s="81">
        <v>5203884</v>
      </c>
      <c r="J523" s="162">
        <v>1.4085332956156448E-2</v>
      </c>
      <c r="K523" s="162">
        <v>1.2107115003648526E-2</v>
      </c>
      <c r="L523" s="81">
        <v>5203884</v>
      </c>
    </row>
    <row r="524" spans="1:12" ht="15.75" customHeight="1" x14ac:dyDescent="0.25">
      <c r="A524" s="189">
        <v>388</v>
      </c>
      <c r="B524" s="189" t="s">
        <v>564</v>
      </c>
      <c r="C524" s="189" t="s">
        <v>78</v>
      </c>
      <c r="D524" s="189" t="s">
        <v>526</v>
      </c>
      <c r="E524" s="214">
        <v>100</v>
      </c>
      <c r="F524" s="189" t="s">
        <v>83</v>
      </c>
      <c r="G524" s="87">
        <v>16474</v>
      </c>
      <c r="H524" s="64" t="s">
        <v>85</v>
      </c>
      <c r="I524" s="81">
        <v>9082649</v>
      </c>
      <c r="J524" s="162">
        <v>8.8061394732342063E-2</v>
      </c>
      <c r="K524" s="162">
        <v>2.1131269640286617E-2</v>
      </c>
      <c r="L524" s="81">
        <v>9082649</v>
      </c>
    </row>
    <row r="525" spans="1:12" ht="31.5" customHeight="1" x14ac:dyDescent="0.25">
      <c r="A525" s="188"/>
      <c r="B525" s="207"/>
      <c r="C525" s="207" t="s">
        <v>78</v>
      </c>
      <c r="D525" s="207" t="s">
        <v>526</v>
      </c>
      <c r="E525" s="215">
        <v>1</v>
      </c>
      <c r="F525" s="207" t="s">
        <v>83</v>
      </c>
      <c r="G525" s="87">
        <v>59302</v>
      </c>
      <c r="H525" s="64" t="s">
        <v>94</v>
      </c>
      <c r="I525" s="81">
        <v>31868056</v>
      </c>
      <c r="J525" s="162">
        <v>0.31699750093585943</v>
      </c>
      <c r="K525" s="162">
        <v>7.414274010233729E-2</v>
      </c>
      <c r="L525" s="81">
        <v>31868056</v>
      </c>
    </row>
    <row r="526" spans="1:12" ht="15.75" customHeight="1" x14ac:dyDescent="0.25">
      <c r="A526" s="188"/>
      <c r="B526" s="207"/>
      <c r="C526" s="207" t="s">
        <v>78</v>
      </c>
      <c r="D526" s="207" t="s">
        <v>526</v>
      </c>
      <c r="E526" s="215">
        <v>1</v>
      </c>
      <c r="F526" s="207" t="s">
        <v>83</v>
      </c>
      <c r="G526" s="87">
        <v>4370</v>
      </c>
      <c r="H526" s="64" t="s">
        <v>87</v>
      </c>
      <c r="I526" s="81">
        <v>7809215</v>
      </c>
      <c r="J526" s="162">
        <v>2.3359736249868569E-2</v>
      </c>
      <c r="K526" s="162">
        <v>1.8168557195590278E-2</v>
      </c>
      <c r="L526" s="81">
        <v>7809215</v>
      </c>
    </row>
    <row r="527" spans="1:12" ht="31.5" customHeight="1" x14ac:dyDescent="0.25">
      <c r="A527" s="188"/>
      <c r="B527" s="207"/>
      <c r="C527" s="207" t="s">
        <v>78</v>
      </c>
      <c r="D527" s="207" t="s">
        <v>526</v>
      </c>
      <c r="E527" s="215">
        <v>1</v>
      </c>
      <c r="F527" s="207" t="s">
        <v>83</v>
      </c>
      <c r="G527" s="87">
        <v>15972</v>
      </c>
      <c r="H527" s="64" t="s">
        <v>88</v>
      </c>
      <c r="I527" s="81">
        <v>570679389</v>
      </c>
      <c r="J527" s="162">
        <v>8.5377965076178661E-2</v>
      </c>
      <c r="K527" s="162">
        <v>1.3277161813819973</v>
      </c>
      <c r="L527" s="81">
        <v>570394703</v>
      </c>
    </row>
    <row r="528" spans="1:12" ht="15.75" customHeight="1" x14ac:dyDescent="0.25">
      <c r="A528" s="188"/>
      <c r="B528" s="207"/>
      <c r="C528" s="207" t="s">
        <v>78</v>
      </c>
      <c r="D528" s="207" t="s">
        <v>526</v>
      </c>
      <c r="E528" s="215">
        <v>1</v>
      </c>
      <c r="F528" s="207" t="s">
        <v>83</v>
      </c>
      <c r="G528" s="87">
        <v>2063</v>
      </c>
      <c r="H528" s="64" t="s">
        <v>89</v>
      </c>
      <c r="I528" s="81">
        <v>36417406</v>
      </c>
      <c r="J528" s="162">
        <v>1.1027719881802943E-2</v>
      </c>
      <c r="K528" s="162">
        <v>8.472704667831947E-2</v>
      </c>
      <c r="L528" s="81">
        <v>36417406</v>
      </c>
    </row>
    <row r="529" spans="1:12" ht="15.75" customHeight="1" x14ac:dyDescent="0.25">
      <c r="A529" s="189">
        <v>389</v>
      </c>
      <c r="B529" s="189" t="s">
        <v>565</v>
      </c>
      <c r="C529" s="189" t="s">
        <v>78</v>
      </c>
      <c r="D529" s="189" t="s">
        <v>526</v>
      </c>
      <c r="E529" s="214">
        <v>100</v>
      </c>
      <c r="F529" s="189" t="s">
        <v>83</v>
      </c>
      <c r="G529" s="87">
        <v>102030</v>
      </c>
      <c r="H529" s="64" t="s">
        <v>85</v>
      </c>
      <c r="I529" s="81">
        <v>96590380</v>
      </c>
      <c r="J529" s="162">
        <v>0.54539905939910527</v>
      </c>
      <c r="K529" s="162">
        <v>0.22472269537639816</v>
      </c>
      <c r="L529" s="81">
        <v>74654635</v>
      </c>
    </row>
    <row r="530" spans="1:12" ht="31.5" customHeight="1" x14ac:dyDescent="0.25">
      <c r="A530" s="188"/>
      <c r="B530" s="207"/>
      <c r="C530" s="207" t="s">
        <v>78</v>
      </c>
      <c r="D530" s="207" t="s">
        <v>526</v>
      </c>
      <c r="E530" s="215">
        <v>1</v>
      </c>
      <c r="F530" s="207" t="s">
        <v>83</v>
      </c>
      <c r="G530" s="87">
        <v>23532</v>
      </c>
      <c r="H530" s="64" t="s">
        <v>94</v>
      </c>
      <c r="I530" s="81">
        <v>23732097</v>
      </c>
      <c r="J530" s="162">
        <v>0.12578977424071103</v>
      </c>
      <c r="K530" s="162">
        <v>5.5213995480441563E-2</v>
      </c>
      <c r="L530" s="81">
        <v>23732097</v>
      </c>
    </row>
    <row r="531" spans="1:12" ht="15.75" customHeight="1" x14ac:dyDescent="0.25">
      <c r="A531" s="188"/>
      <c r="B531" s="207"/>
      <c r="C531" s="207" t="s">
        <v>78</v>
      </c>
      <c r="D531" s="207" t="s">
        <v>526</v>
      </c>
      <c r="E531" s="215">
        <v>1</v>
      </c>
      <c r="F531" s="207" t="s">
        <v>83</v>
      </c>
      <c r="G531" s="87">
        <v>25014</v>
      </c>
      <c r="H531" s="64" t="s">
        <v>87</v>
      </c>
      <c r="I531" s="81">
        <v>38815532</v>
      </c>
      <c r="J531" s="162">
        <v>0.13371177175153601</v>
      </c>
      <c r="K531" s="162">
        <v>9.0306415333585341E-2</v>
      </c>
      <c r="L531" s="81">
        <v>38815532</v>
      </c>
    </row>
    <row r="532" spans="1:12" ht="31.5" customHeight="1" x14ac:dyDescent="0.25">
      <c r="A532" s="188"/>
      <c r="B532" s="207"/>
      <c r="C532" s="207" t="s">
        <v>78</v>
      </c>
      <c r="D532" s="207" t="s">
        <v>526</v>
      </c>
      <c r="E532" s="215">
        <v>1</v>
      </c>
      <c r="F532" s="207" t="s">
        <v>83</v>
      </c>
      <c r="G532" s="87">
        <v>2822</v>
      </c>
      <c r="H532" s="64" t="s">
        <v>88</v>
      </c>
      <c r="I532" s="81">
        <v>90940694</v>
      </c>
      <c r="J532" s="162">
        <v>1.5084937230464324E-2</v>
      </c>
      <c r="K532" s="162">
        <v>0.21157839812909152</v>
      </c>
      <c r="L532" s="81">
        <v>90940694</v>
      </c>
    </row>
    <row r="533" spans="1:12" ht="15.75" customHeight="1" x14ac:dyDescent="0.25">
      <c r="A533" s="188"/>
      <c r="B533" s="207"/>
      <c r="C533" s="207" t="s">
        <v>78</v>
      </c>
      <c r="D533" s="207" t="s">
        <v>526</v>
      </c>
      <c r="E533" s="215">
        <v>1</v>
      </c>
      <c r="F533" s="207" t="s">
        <v>83</v>
      </c>
      <c r="G533" s="87">
        <v>1720</v>
      </c>
      <c r="H533" s="64" t="s">
        <v>89</v>
      </c>
      <c r="I533" s="81">
        <v>29868989</v>
      </c>
      <c r="J533" s="162">
        <v>9.1942211326713815E-3</v>
      </c>
      <c r="K533" s="162">
        <v>6.9491803596258631E-2</v>
      </c>
      <c r="L533" s="81">
        <v>29868989</v>
      </c>
    </row>
    <row r="534" spans="1:12" ht="15.75" customHeight="1" x14ac:dyDescent="0.25">
      <c r="A534" s="189">
        <v>390</v>
      </c>
      <c r="B534" s="189" t="s">
        <v>566</v>
      </c>
      <c r="C534" s="189" t="s">
        <v>78</v>
      </c>
      <c r="D534" s="189" t="s">
        <v>526</v>
      </c>
      <c r="E534" s="214">
        <v>100</v>
      </c>
      <c r="F534" s="189" t="s">
        <v>83</v>
      </c>
      <c r="G534" s="87">
        <v>102216</v>
      </c>
      <c r="H534" s="64" t="s">
        <v>85</v>
      </c>
      <c r="I534" s="81">
        <v>53834085</v>
      </c>
      <c r="J534" s="162">
        <v>0.54639331819601034</v>
      </c>
      <c r="K534" s="162">
        <v>0.12524788373668397</v>
      </c>
      <c r="L534" s="81">
        <v>50203073</v>
      </c>
    </row>
    <row r="535" spans="1:12" ht="31.5" customHeight="1" x14ac:dyDescent="0.25">
      <c r="A535" s="188"/>
      <c r="B535" s="207"/>
      <c r="C535" s="207" t="s">
        <v>78</v>
      </c>
      <c r="D535" s="207" t="s">
        <v>526</v>
      </c>
      <c r="E535" s="215">
        <v>1</v>
      </c>
      <c r="F535" s="207" t="s">
        <v>83</v>
      </c>
      <c r="G535" s="87">
        <v>19725</v>
      </c>
      <c r="H535" s="64" t="s">
        <v>94</v>
      </c>
      <c r="I535" s="81">
        <v>15227700</v>
      </c>
      <c r="J535" s="162">
        <v>0.10543954176857151</v>
      </c>
      <c r="K535" s="162">
        <v>3.5428060106846855E-2</v>
      </c>
      <c r="L535" s="81">
        <v>15227700</v>
      </c>
    </row>
    <row r="536" spans="1:12" ht="15.75" customHeight="1" x14ac:dyDescent="0.25">
      <c r="A536" s="188"/>
      <c r="B536" s="207"/>
      <c r="C536" s="207" t="s">
        <v>78</v>
      </c>
      <c r="D536" s="207" t="s">
        <v>526</v>
      </c>
      <c r="E536" s="215">
        <v>1</v>
      </c>
      <c r="F536" s="207" t="s">
        <v>83</v>
      </c>
      <c r="G536" s="87">
        <v>62093</v>
      </c>
      <c r="H536" s="64" t="s">
        <v>87</v>
      </c>
      <c r="I536" s="81">
        <v>99782421</v>
      </c>
      <c r="J536" s="162">
        <v>0.33191672836683955</v>
      </c>
      <c r="K536" s="162">
        <v>0.2321491498252985</v>
      </c>
      <c r="L536" s="81">
        <v>99782421</v>
      </c>
    </row>
    <row r="537" spans="1:12" ht="31.5" customHeight="1" x14ac:dyDescent="0.25">
      <c r="A537" s="188"/>
      <c r="B537" s="207"/>
      <c r="C537" s="207" t="s">
        <v>78</v>
      </c>
      <c r="D537" s="207" t="s">
        <v>526</v>
      </c>
      <c r="E537" s="215">
        <v>1</v>
      </c>
      <c r="F537" s="207" t="s">
        <v>83</v>
      </c>
      <c r="G537" s="87">
        <v>22334</v>
      </c>
      <c r="H537" s="64" t="s">
        <v>88</v>
      </c>
      <c r="I537" s="81">
        <v>937306896</v>
      </c>
      <c r="J537" s="162">
        <v>0.11938589231225735</v>
      </c>
      <c r="K537" s="162">
        <v>2.1806947240916261</v>
      </c>
      <c r="L537" s="81">
        <v>902217534</v>
      </c>
    </row>
    <row r="538" spans="1:12" ht="15.75" customHeight="1" x14ac:dyDescent="0.25">
      <c r="A538" s="188"/>
      <c r="B538" s="207"/>
      <c r="C538" s="207" t="s">
        <v>78</v>
      </c>
      <c r="D538" s="207" t="s">
        <v>526</v>
      </c>
      <c r="E538" s="215">
        <v>1</v>
      </c>
      <c r="F538" s="207" t="s">
        <v>83</v>
      </c>
      <c r="G538" s="87">
        <v>824</v>
      </c>
      <c r="H538" s="64" t="s">
        <v>89</v>
      </c>
      <c r="I538" s="81">
        <v>5884402</v>
      </c>
      <c r="J538" s="162">
        <v>4.4046733798379176E-3</v>
      </c>
      <c r="K538" s="162">
        <v>1.3690376599804951E-2</v>
      </c>
      <c r="L538" s="81">
        <v>5884402</v>
      </c>
    </row>
    <row r="539" spans="1:12" ht="15.75" customHeight="1" x14ac:dyDescent="0.25">
      <c r="A539" s="189">
        <v>391</v>
      </c>
      <c r="B539" s="189" t="s">
        <v>567</v>
      </c>
      <c r="C539" s="189" t="s">
        <v>78</v>
      </c>
      <c r="D539" s="189" t="s">
        <v>526</v>
      </c>
      <c r="E539" s="214">
        <v>100</v>
      </c>
      <c r="F539" s="189" t="s">
        <v>83</v>
      </c>
      <c r="G539" s="87">
        <v>4169</v>
      </c>
      <c r="H539" s="64" t="s">
        <v>85</v>
      </c>
      <c r="I539" s="81">
        <v>3566103</v>
      </c>
      <c r="J539" s="162">
        <v>2.2285295291922667E-2</v>
      </c>
      <c r="K539" s="162">
        <v>8.2967297379910876E-3</v>
      </c>
      <c r="L539" s="81">
        <v>1346123</v>
      </c>
    </row>
    <row r="540" spans="1:12" ht="31.5" customHeight="1" x14ac:dyDescent="0.25">
      <c r="A540" s="188"/>
      <c r="B540" s="207"/>
      <c r="C540" s="207" t="s">
        <v>78</v>
      </c>
      <c r="D540" s="207" t="s">
        <v>526</v>
      </c>
      <c r="E540" s="215">
        <v>1</v>
      </c>
      <c r="F540" s="207" t="s">
        <v>83</v>
      </c>
      <c r="G540" s="87">
        <v>12861</v>
      </c>
      <c r="H540" s="64" t="s">
        <v>94</v>
      </c>
      <c r="I540" s="81">
        <v>7091257</v>
      </c>
      <c r="J540" s="162">
        <v>6.8748184876329443E-2</v>
      </c>
      <c r="K540" s="162">
        <v>1.6498189433013424E-2</v>
      </c>
      <c r="L540" s="81">
        <v>7091257</v>
      </c>
    </row>
    <row r="541" spans="1:12" ht="15.75" customHeight="1" x14ac:dyDescent="0.25">
      <c r="A541" s="188"/>
      <c r="B541" s="207"/>
      <c r="C541" s="207" t="s">
        <v>78</v>
      </c>
      <c r="D541" s="207" t="s">
        <v>526</v>
      </c>
      <c r="E541" s="215">
        <v>1</v>
      </c>
      <c r="F541" s="207" t="s">
        <v>83</v>
      </c>
      <c r="G541" s="87">
        <v>1352</v>
      </c>
      <c r="H541" s="64" t="s">
        <v>87</v>
      </c>
      <c r="I541" s="81">
        <v>2385997</v>
      </c>
      <c r="J541" s="162">
        <v>7.2270854484719222E-3</v>
      </c>
      <c r="K541" s="162">
        <v>5.5511498867692613E-3</v>
      </c>
      <c r="L541" s="81">
        <v>2385997</v>
      </c>
    </row>
    <row r="542" spans="1:12" ht="31.5" customHeight="1" x14ac:dyDescent="0.25">
      <c r="A542" s="188"/>
      <c r="B542" s="207"/>
      <c r="C542" s="207" t="s">
        <v>78</v>
      </c>
      <c r="D542" s="207" t="s">
        <v>526</v>
      </c>
      <c r="E542" s="215">
        <v>1</v>
      </c>
      <c r="F542" s="207" t="s">
        <v>83</v>
      </c>
      <c r="G542" s="87">
        <v>12974</v>
      </c>
      <c r="H542" s="64" t="s">
        <v>88</v>
      </c>
      <c r="I542" s="81">
        <v>555966094</v>
      </c>
      <c r="J542" s="162">
        <v>6.9352223822836331E-2</v>
      </c>
      <c r="K542" s="162">
        <v>1.2934849120747631</v>
      </c>
      <c r="L542" s="81">
        <v>549974394</v>
      </c>
    </row>
    <row r="543" spans="1:12" ht="15.75" customHeight="1" x14ac:dyDescent="0.25">
      <c r="A543" s="188"/>
      <c r="B543" s="207"/>
      <c r="C543" s="207" t="s">
        <v>78</v>
      </c>
      <c r="D543" s="207" t="s">
        <v>526</v>
      </c>
      <c r="E543" s="215">
        <v>1</v>
      </c>
      <c r="F543" s="207" t="s">
        <v>83</v>
      </c>
      <c r="G543" s="87">
        <v>130</v>
      </c>
      <c r="H543" s="64" t="s">
        <v>89</v>
      </c>
      <c r="I543" s="81">
        <v>2039341</v>
      </c>
      <c r="J543" s="162">
        <v>6.9491206235306954E-4</v>
      </c>
      <c r="K543" s="162">
        <v>4.7446361253739673E-3</v>
      </c>
      <c r="L543" s="81">
        <v>2039341</v>
      </c>
    </row>
    <row r="544" spans="1:12" ht="15.75" customHeight="1" x14ac:dyDescent="0.25">
      <c r="A544" s="189">
        <v>392</v>
      </c>
      <c r="B544" s="189" t="s">
        <v>568</v>
      </c>
      <c r="C544" s="189" t="s">
        <v>78</v>
      </c>
      <c r="D544" s="189" t="s">
        <v>526</v>
      </c>
      <c r="E544" s="214">
        <v>100</v>
      </c>
      <c r="F544" s="189" t="s">
        <v>83</v>
      </c>
      <c r="G544" s="87">
        <v>151694</v>
      </c>
      <c r="H544" s="64" t="s">
        <v>85</v>
      </c>
      <c r="I544" s="81">
        <v>111197433</v>
      </c>
      <c r="J544" s="162">
        <v>0.81087684912758873</v>
      </c>
      <c r="K544" s="162">
        <v>0.25870678697709282</v>
      </c>
      <c r="L544" s="81">
        <v>106327851</v>
      </c>
    </row>
    <row r="545" spans="1:12" ht="31.5" customHeight="1" x14ac:dyDescent="0.25">
      <c r="A545" s="188"/>
      <c r="B545" s="207"/>
      <c r="C545" s="207" t="s">
        <v>78</v>
      </c>
      <c r="D545" s="207" t="s">
        <v>526</v>
      </c>
      <c r="E545" s="215">
        <v>1</v>
      </c>
      <c r="F545" s="207" t="s">
        <v>83</v>
      </c>
      <c r="G545" s="87">
        <v>30034</v>
      </c>
      <c r="H545" s="64" t="s">
        <v>94</v>
      </c>
      <c r="I545" s="81">
        <v>14286650</v>
      </c>
      <c r="J545" s="162">
        <v>0.16054606831316992</v>
      </c>
      <c r="K545" s="162">
        <v>3.3238656850705206E-2</v>
      </c>
      <c r="L545" s="81">
        <v>14286650</v>
      </c>
    </row>
    <row r="546" spans="1:12" ht="15.75" customHeight="1" x14ac:dyDescent="0.25">
      <c r="A546" s="188"/>
      <c r="B546" s="207"/>
      <c r="C546" s="207" t="s">
        <v>78</v>
      </c>
      <c r="D546" s="207" t="s">
        <v>526</v>
      </c>
      <c r="E546" s="215">
        <v>1</v>
      </c>
      <c r="F546" s="207" t="s">
        <v>83</v>
      </c>
      <c r="G546" s="87">
        <v>88177</v>
      </c>
      <c r="H546" s="64" t="s">
        <v>87</v>
      </c>
      <c r="I546" s="81">
        <v>165325638</v>
      </c>
      <c r="J546" s="162">
        <v>0.47134816093928161</v>
      </c>
      <c r="K546" s="162">
        <v>0.38463895665575265</v>
      </c>
      <c r="L546" s="81">
        <v>165325638</v>
      </c>
    </row>
    <row r="547" spans="1:12" ht="15.75" customHeight="1" x14ac:dyDescent="0.25">
      <c r="A547" s="188"/>
      <c r="B547" s="207"/>
      <c r="C547" s="207" t="s">
        <v>78</v>
      </c>
      <c r="D547" s="207" t="s">
        <v>526</v>
      </c>
      <c r="E547" s="215">
        <v>1</v>
      </c>
      <c r="F547" s="207" t="s">
        <v>83</v>
      </c>
      <c r="G547" s="87">
        <v>2525</v>
      </c>
      <c r="H547" s="64" t="s">
        <v>89</v>
      </c>
      <c r="I547" s="81">
        <v>38260248</v>
      </c>
      <c r="J547" s="162">
        <v>1.3497330441857698E-2</v>
      </c>
      <c r="K547" s="162">
        <v>8.9014517349755198E-2</v>
      </c>
      <c r="L547" s="81">
        <v>38260248</v>
      </c>
    </row>
    <row r="548" spans="1:12" ht="15.75" customHeight="1" x14ac:dyDescent="0.25">
      <c r="A548" s="189">
        <v>393</v>
      </c>
      <c r="B548" s="189" t="s">
        <v>569</v>
      </c>
      <c r="C548" s="189" t="s">
        <v>78</v>
      </c>
      <c r="D548" s="189" t="s">
        <v>526</v>
      </c>
      <c r="E548" s="214">
        <v>100</v>
      </c>
      <c r="F548" s="189" t="s">
        <v>83</v>
      </c>
      <c r="G548" s="87">
        <v>23334</v>
      </c>
      <c r="H548" s="64" t="s">
        <v>85</v>
      </c>
      <c r="I548" s="81">
        <v>31302475</v>
      </c>
      <c r="J548" s="162">
        <v>0.12473136971497326</v>
      </c>
      <c r="K548" s="162">
        <v>7.2826885596187926E-2</v>
      </c>
      <c r="L548" s="81">
        <v>28683623</v>
      </c>
    </row>
    <row r="549" spans="1:12" ht="31.5" customHeight="1" x14ac:dyDescent="0.25">
      <c r="A549" s="188"/>
      <c r="B549" s="207"/>
      <c r="C549" s="207" t="s">
        <v>78</v>
      </c>
      <c r="D549" s="207" t="s">
        <v>526</v>
      </c>
      <c r="E549" s="215">
        <v>1</v>
      </c>
      <c r="F549" s="207" t="s">
        <v>83</v>
      </c>
      <c r="G549" s="87">
        <v>24</v>
      </c>
      <c r="H549" s="64" t="s">
        <v>94</v>
      </c>
      <c r="I549" s="81">
        <v>22850</v>
      </c>
      <c r="J549" s="162">
        <v>1.2829145766518206E-4</v>
      </c>
      <c r="K549" s="162">
        <v>5.3161749538108231E-5</v>
      </c>
      <c r="L549" s="81">
        <v>22850</v>
      </c>
    </row>
    <row r="550" spans="1:12" ht="15.75" customHeight="1" x14ac:dyDescent="0.25">
      <c r="A550" s="188"/>
      <c r="B550" s="207"/>
      <c r="C550" s="207" t="s">
        <v>78</v>
      </c>
      <c r="D550" s="207" t="s">
        <v>526</v>
      </c>
      <c r="E550" s="215">
        <v>1</v>
      </c>
      <c r="F550" s="207" t="s">
        <v>83</v>
      </c>
      <c r="G550" s="87">
        <v>6898</v>
      </c>
      <c r="H550" s="64" t="s">
        <v>87</v>
      </c>
      <c r="I550" s="81">
        <v>23107810</v>
      </c>
      <c r="J550" s="162">
        <v>3.6873103123934416E-2</v>
      </c>
      <c r="K550" s="162">
        <v>5.3761558319220686E-2</v>
      </c>
      <c r="L550" s="81">
        <v>23107810</v>
      </c>
    </row>
    <row r="551" spans="1:12" ht="31.5" customHeight="1" x14ac:dyDescent="0.25">
      <c r="A551" s="188"/>
      <c r="B551" s="207"/>
      <c r="C551" s="207" t="s">
        <v>78</v>
      </c>
      <c r="D551" s="207" t="s">
        <v>526</v>
      </c>
      <c r="E551" s="215">
        <v>1</v>
      </c>
      <c r="F551" s="207" t="s">
        <v>83</v>
      </c>
      <c r="G551" s="87">
        <v>3070</v>
      </c>
      <c r="H551" s="64" t="s">
        <v>88</v>
      </c>
      <c r="I551" s="81">
        <v>136103121</v>
      </c>
      <c r="J551" s="162">
        <v>1.641061562633787E-2</v>
      </c>
      <c r="K551" s="162">
        <v>0.31665120481211545</v>
      </c>
      <c r="L551" s="81">
        <v>136103121</v>
      </c>
    </row>
    <row r="552" spans="1:12" ht="15.75" customHeight="1" x14ac:dyDescent="0.25">
      <c r="A552" s="188"/>
      <c r="B552" s="207"/>
      <c r="C552" s="207" t="s">
        <v>78</v>
      </c>
      <c r="D552" s="207" t="s">
        <v>526</v>
      </c>
      <c r="E552" s="215">
        <v>1</v>
      </c>
      <c r="F552" s="207" t="s">
        <v>83</v>
      </c>
      <c r="G552" s="87">
        <v>1185</v>
      </c>
      <c r="H552" s="64" t="s">
        <v>89</v>
      </c>
      <c r="I552" s="81">
        <v>11096283</v>
      </c>
      <c r="J552" s="162">
        <v>6.3343907222183637E-3</v>
      </c>
      <c r="K552" s="162">
        <v>2.5816097052515016E-2</v>
      </c>
      <c r="L552" s="81">
        <v>11096283</v>
      </c>
    </row>
    <row r="553" spans="1:12" ht="15.75" customHeight="1" x14ac:dyDescent="0.25">
      <c r="A553" s="189">
        <v>394</v>
      </c>
      <c r="B553" s="189" t="s">
        <v>570</v>
      </c>
      <c r="C553" s="189" t="s">
        <v>78</v>
      </c>
      <c r="D553" s="189" t="s">
        <v>526</v>
      </c>
      <c r="E553" s="214">
        <v>100</v>
      </c>
      <c r="F553" s="189" t="s">
        <v>83</v>
      </c>
      <c r="G553" s="87">
        <v>23968</v>
      </c>
      <c r="H553" s="64" t="s">
        <v>85</v>
      </c>
      <c r="I553" s="81">
        <v>13133226</v>
      </c>
      <c r="J553" s="162">
        <v>0.12812040238829517</v>
      </c>
      <c r="K553" s="162">
        <v>3.0555154102379471E-2</v>
      </c>
      <c r="L553" s="81">
        <v>13133226</v>
      </c>
    </row>
    <row r="554" spans="1:12" ht="15.75" customHeight="1" x14ac:dyDescent="0.25">
      <c r="A554" s="188"/>
      <c r="B554" s="207" t="s">
        <v>570</v>
      </c>
      <c r="C554" s="207" t="s">
        <v>78</v>
      </c>
      <c r="D554" s="207" t="s">
        <v>526</v>
      </c>
      <c r="E554" s="215">
        <v>1</v>
      </c>
      <c r="F554" s="207" t="s">
        <v>83</v>
      </c>
      <c r="G554" s="87">
        <v>46239</v>
      </c>
      <c r="H554" s="64" t="s">
        <v>87</v>
      </c>
      <c r="I554" s="81">
        <v>62271414</v>
      </c>
      <c r="J554" s="162">
        <v>0.2471695296241814</v>
      </c>
      <c r="K554" s="162">
        <v>0.14487778181408517</v>
      </c>
      <c r="L554" s="81">
        <v>61065793</v>
      </c>
    </row>
    <row r="555" spans="1:12" ht="31.5" customHeight="1" x14ac:dyDescent="0.25">
      <c r="A555" s="188"/>
      <c r="B555" s="207" t="s">
        <v>570</v>
      </c>
      <c r="C555" s="207" t="s">
        <v>78</v>
      </c>
      <c r="D555" s="207" t="s">
        <v>526</v>
      </c>
      <c r="E555" s="215">
        <v>1</v>
      </c>
      <c r="F555" s="207" t="s">
        <v>83</v>
      </c>
      <c r="G555" s="87">
        <v>9576</v>
      </c>
      <c r="H555" s="64" t="s">
        <v>88</v>
      </c>
      <c r="I555" s="81">
        <v>394758435</v>
      </c>
      <c r="J555" s="162">
        <v>5.1188291608407641E-2</v>
      </c>
      <c r="K555" s="162">
        <v>0.91842665424619585</v>
      </c>
      <c r="L555" s="81">
        <v>381845442</v>
      </c>
    </row>
    <row r="556" spans="1:12" ht="15.75" customHeight="1" x14ac:dyDescent="0.25">
      <c r="A556" s="188"/>
      <c r="B556" s="207" t="s">
        <v>570</v>
      </c>
      <c r="C556" s="207" t="s">
        <v>78</v>
      </c>
      <c r="D556" s="207" t="s">
        <v>526</v>
      </c>
      <c r="E556" s="215">
        <v>1</v>
      </c>
      <c r="F556" s="207" t="s">
        <v>83</v>
      </c>
      <c r="G556" s="87">
        <v>347</v>
      </c>
      <c r="H556" s="64" t="s">
        <v>89</v>
      </c>
      <c r="I556" s="81">
        <v>19526318</v>
      </c>
      <c r="J556" s="162">
        <v>1.854880658742424E-3</v>
      </c>
      <c r="K556" s="162">
        <v>4.5429025248028637E-2</v>
      </c>
      <c r="L556" s="81">
        <v>19147256</v>
      </c>
    </row>
    <row r="557" spans="1:12" ht="15.75" customHeight="1" x14ac:dyDescent="0.25">
      <c r="A557" s="189">
        <v>395</v>
      </c>
      <c r="B557" s="189" t="s">
        <v>571</v>
      </c>
      <c r="C557" s="189" t="s">
        <v>78</v>
      </c>
      <c r="D557" s="189" t="s">
        <v>526</v>
      </c>
      <c r="E557" s="214">
        <v>100</v>
      </c>
      <c r="F557" s="189" t="s">
        <v>83</v>
      </c>
      <c r="G557" s="87">
        <v>7494</v>
      </c>
      <c r="H557" s="64" t="s">
        <v>85</v>
      </c>
      <c r="I557" s="81">
        <v>5314382</v>
      </c>
      <c r="J557" s="162">
        <v>4.0059007655953098E-2</v>
      </c>
      <c r="K557" s="162">
        <v>1.2364194522268302E-2</v>
      </c>
      <c r="L557" s="81">
        <v>5065183</v>
      </c>
    </row>
    <row r="558" spans="1:12" ht="31.5" customHeight="1" x14ac:dyDescent="0.25">
      <c r="A558" s="188"/>
      <c r="B558" s="207" t="s">
        <v>571</v>
      </c>
      <c r="C558" s="207" t="s">
        <v>78</v>
      </c>
      <c r="D558" s="207" t="s">
        <v>526</v>
      </c>
      <c r="E558" s="215">
        <v>1</v>
      </c>
      <c r="F558" s="207" t="s">
        <v>83</v>
      </c>
      <c r="G558" s="87">
        <v>71</v>
      </c>
      <c r="H558" s="64" t="s">
        <v>94</v>
      </c>
      <c r="I558" s="81">
        <v>39807</v>
      </c>
      <c r="J558" s="162">
        <v>3.7952889559283027E-4</v>
      </c>
      <c r="K558" s="162">
        <v>9.2613118768642208E-5</v>
      </c>
      <c r="L558" s="81">
        <v>39807</v>
      </c>
    </row>
    <row r="559" spans="1:12" ht="15.75" customHeight="1" x14ac:dyDescent="0.25">
      <c r="A559" s="188"/>
      <c r="B559" s="207" t="s">
        <v>571</v>
      </c>
      <c r="C559" s="207" t="s">
        <v>78</v>
      </c>
      <c r="D559" s="207" t="s">
        <v>526</v>
      </c>
      <c r="E559" s="215">
        <v>1</v>
      </c>
      <c r="F559" s="207" t="s">
        <v>83</v>
      </c>
      <c r="G559" s="87">
        <v>24410</v>
      </c>
      <c r="H559" s="64" t="s">
        <v>87</v>
      </c>
      <c r="I559" s="81">
        <v>42436681</v>
      </c>
      <c r="J559" s="162">
        <v>0.13048310340029559</v>
      </c>
      <c r="K559" s="162">
        <v>9.8731212540507499E-2</v>
      </c>
      <c r="L559" s="81">
        <v>42436681</v>
      </c>
    </row>
    <row r="560" spans="1:12" ht="31.5" customHeight="1" x14ac:dyDescent="0.25">
      <c r="A560" s="188"/>
      <c r="B560" s="207" t="s">
        <v>571</v>
      </c>
      <c r="C560" s="207" t="s">
        <v>78</v>
      </c>
      <c r="D560" s="207" t="s">
        <v>526</v>
      </c>
      <c r="E560" s="215">
        <v>1</v>
      </c>
      <c r="F560" s="207" t="s">
        <v>83</v>
      </c>
      <c r="G560" s="87">
        <v>5119</v>
      </c>
      <c r="H560" s="64" t="s">
        <v>88</v>
      </c>
      <c r="I560" s="81">
        <v>152496411</v>
      </c>
      <c r="J560" s="162">
        <v>2.7363498824502792E-2</v>
      </c>
      <c r="K560" s="162">
        <v>0.35479107251826747</v>
      </c>
      <c r="L560" s="81">
        <v>138539174</v>
      </c>
    </row>
    <row r="561" spans="1:12" ht="15.75" customHeight="1" x14ac:dyDescent="0.25">
      <c r="A561" s="188"/>
      <c r="B561" s="207" t="s">
        <v>571</v>
      </c>
      <c r="C561" s="207" t="s">
        <v>78</v>
      </c>
      <c r="D561" s="207" t="s">
        <v>526</v>
      </c>
      <c r="E561" s="215">
        <v>1</v>
      </c>
      <c r="F561" s="207" t="s">
        <v>83</v>
      </c>
      <c r="G561" s="87">
        <v>697</v>
      </c>
      <c r="H561" s="64" t="s">
        <v>89</v>
      </c>
      <c r="I561" s="81">
        <v>12760262</v>
      </c>
      <c r="J561" s="162">
        <v>3.7257977496929955E-3</v>
      </c>
      <c r="K561" s="162">
        <v>2.968743336913085E-2</v>
      </c>
      <c r="L561" s="81">
        <v>12754344</v>
      </c>
    </row>
    <row r="562" spans="1:12" ht="15.75" customHeight="1" x14ac:dyDescent="0.25">
      <c r="A562" s="189">
        <v>396</v>
      </c>
      <c r="B562" s="189" t="s">
        <v>572</v>
      </c>
      <c r="C562" s="189" t="s">
        <v>78</v>
      </c>
      <c r="D562" s="189" t="s">
        <v>526</v>
      </c>
      <c r="E562" s="214">
        <v>100</v>
      </c>
      <c r="F562" s="189" t="s">
        <v>83</v>
      </c>
      <c r="G562" s="87">
        <v>13000</v>
      </c>
      <c r="H562" s="64" t="s">
        <v>85</v>
      </c>
      <c r="I562" s="81">
        <v>4038052</v>
      </c>
      <c r="J562" s="162">
        <v>6.9491206235306954E-2</v>
      </c>
      <c r="K562" s="162">
        <v>9.3947443783744863E-3</v>
      </c>
      <c r="L562" s="81">
        <v>3942706</v>
      </c>
    </row>
    <row r="563" spans="1:12" ht="15.75" customHeight="1" x14ac:dyDescent="0.25">
      <c r="A563" s="188"/>
      <c r="B563" s="207" t="s">
        <v>572</v>
      </c>
      <c r="C563" s="207" t="s">
        <v>78</v>
      </c>
      <c r="D563" s="207" t="s">
        <v>526</v>
      </c>
      <c r="E563" s="215">
        <v>1</v>
      </c>
      <c r="F563" s="207" t="s">
        <v>83</v>
      </c>
      <c r="G563" s="87">
        <v>9748</v>
      </c>
      <c r="H563" s="64" t="s">
        <v>87</v>
      </c>
      <c r="I563" s="81">
        <v>27348014</v>
      </c>
      <c r="J563" s="162">
        <v>5.2107713721674782E-2</v>
      </c>
      <c r="K563" s="162">
        <v>6.3626620158979311E-2</v>
      </c>
      <c r="L563" s="81">
        <v>27348014</v>
      </c>
    </row>
    <row r="564" spans="1:12" ht="31.5" customHeight="1" x14ac:dyDescent="0.25">
      <c r="A564" s="188"/>
      <c r="B564" s="207" t="s">
        <v>572</v>
      </c>
      <c r="C564" s="207" t="s">
        <v>78</v>
      </c>
      <c r="D564" s="207" t="s">
        <v>526</v>
      </c>
      <c r="E564" s="215">
        <v>1</v>
      </c>
      <c r="F564" s="207" t="s">
        <v>83</v>
      </c>
      <c r="G564" s="87">
        <v>5011</v>
      </c>
      <c r="H564" s="64" t="s">
        <v>88</v>
      </c>
      <c r="I564" s="81">
        <v>189909217</v>
      </c>
      <c r="J564" s="162">
        <v>2.6786187265009469E-2</v>
      </c>
      <c r="K564" s="162">
        <v>0.44183397064036084</v>
      </c>
      <c r="L564" s="81">
        <v>186138883</v>
      </c>
    </row>
    <row r="565" spans="1:12" ht="15.75" customHeight="1" x14ac:dyDescent="0.25">
      <c r="A565" s="188"/>
      <c r="B565" s="207" t="s">
        <v>572</v>
      </c>
      <c r="C565" s="207" t="s">
        <v>78</v>
      </c>
      <c r="D565" s="207" t="s">
        <v>526</v>
      </c>
      <c r="E565" s="215">
        <v>1</v>
      </c>
      <c r="F565" s="207" t="s">
        <v>83</v>
      </c>
      <c r="G565" s="87">
        <v>123</v>
      </c>
      <c r="H565" s="64" t="s">
        <v>89</v>
      </c>
      <c r="I565" s="81">
        <v>3210286</v>
      </c>
      <c r="J565" s="162">
        <v>6.5749372053405808E-4</v>
      </c>
      <c r="K565" s="162">
        <v>7.4689024191551554E-3</v>
      </c>
      <c r="L565" s="81">
        <v>3161942</v>
      </c>
    </row>
    <row r="566" spans="1:12" ht="15.75" customHeight="1" x14ac:dyDescent="0.25">
      <c r="A566" s="189">
        <v>397</v>
      </c>
      <c r="B566" s="189" t="s">
        <v>573</v>
      </c>
      <c r="C566" s="189" t="s">
        <v>78</v>
      </c>
      <c r="D566" s="189" t="s">
        <v>526</v>
      </c>
      <c r="E566" s="214">
        <v>100</v>
      </c>
      <c r="F566" s="189" t="s">
        <v>83</v>
      </c>
      <c r="G566" s="87">
        <v>174435</v>
      </c>
      <c r="H566" s="64" t="s">
        <v>85</v>
      </c>
      <c r="I566" s="81">
        <v>97132533</v>
      </c>
      <c r="J566" s="162">
        <v>0.93243835074275139</v>
      </c>
      <c r="K566" s="162">
        <v>0.22598404338503422</v>
      </c>
      <c r="L566" s="81">
        <v>96694113</v>
      </c>
    </row>
    <row r="567" spans="1:12" ht="31.5" customHeight="1" x14ac:dyDescent="0.25">
      <c r="A567" s="188"/>
      <c r="B567" s="207" t="s">
        <v>573</v>
      </c>
      <c r="C567" s="207" t="s">
        <v>78</v>
      </c>
      <c r="D567" s="207" t="s">
        <v>526</v>
      </c>
      <c r="E567" s="215">
        <v>1</v>
      </c>
      <c r="F567" s="207" t="s">
        <v>83</v>
      </c>
      <c r="G567" s="87">
        <v>50558</v>
      </c>
      <c r="H567" s="64" t="s">
        <v>94</v>
      </c>
      <c r="I567" s="81">
        <v>21633206</v>
      </c>
      <c r="J567" s="162">
        <v>0.27025664652651149</v>
      </c>
      <c r="K567" s="162">
        <v>5.0330813088765872E-2</v>
      </c>
      <c r="L567" s="81">
        <v>21633206</v>
      </c>
    </row>
    <row r="568" spans="1:12" ht="15.75" customHeight="1" x14ac:dyDescent="0.25">
      <c r="A568" s="188"/>
      <c r="B568" s="207" t="s">
        <v>573</v>
      </c>
      <c r="C568" s="207" t="s">
        <v>78</v>
      </c>
      <c r="D568" s="207" t="s">
        <v>526</v>
      </c>
      <c r="E568" s="215">
        <v>1</v>
      </c>
      <c r="F568" s="207" t="s">
        <v>83</v>
      </c>
      <c r="G568" s="87">
        <v>100773</v>
      </c>
      <c r="H568" s="64" t="s">
        <v>87</v>
      </c>
      <c r="I568" s="81">
        <v>177719601</v>
      </c>
      <c r="J568" s="162">
        <v>0.53867979430389135</v>
      </c>
      <c r="K568" s="162">
        <v>0.41347417577131412</v>
      </c>
      <c r="L568" s="81">
        <v>177719601</v>
      </c>
    </row>
    <row r="569" spans="1:12" ht="15.75" customHeight="1" x14ac:dyDescent="0.25">
      <c r="A569" s="188"/>
      <c r="B569" s="207" t="s">
        <v>573</v>
      </c>
      <c r="C569" s="207" t="s">
        <v>78</v>
      </c>
      <c r="D569" s="207" t="s">
        <v>526</v>
      </c>
      <c r="E569" s="215">
        <v>1</v>
      </c>
      <c r="F569" s="207" t="s">
        <v>83</v>
      </c>
      <c r="G569" s="87">
        <v>3590</v>
      </c>
      <c r="H569" s="64" t="s">
        <v>89</v>
      </c>
      <c r="I569" s="81">
        <v>5874725</v>
      </c>
      <c r="J569" s="162">
        <v>1.9190263875750152E-2</v>
      </c>
      <c r="K569" s="162">
        <v>1.3667862540711723E-2</v>
      </c>
      <c r="L569" s="81">
        <v>5874725</v>
      </c>
    </row>
    <row r="570" spans="1:12" ht="15.75" customHeight="1" x14ac:dyDescent="0.25">
      <c r="A570" s="189">
        <v>398</v>
      </c>
      <c r="B570" s="189" t="s">
        <v>574</v>
      </c>
      <c r="C570" s="189" t="s">
        <v>78</v>
      </c>
      <c r="D570" s="189" t="s">
        <v>526</v>
      </c>
      <c r="E570" s="214">
        <v>100</v>
      </c>
      <c r="F570" s="189" t="s">
        <v>83</v>
      </c>
      <c r="G570" s="87">
        <v>72689</v>
      </c>
      <c r="H570" s="64" t="s">
        <v>85</v>
      </c>
      <c r="I570" s="81">
        <v>90048151</v>
      </c>
      <c r="J570" s="162">
        <v>0.38855740692601748</v>
      </c>
      <c r="K570" s="162">
        <v>0.20950184900795404</v>
      </c>
      <c r="L570" s="81">
        <v>30494796</v>
      </c>
    </row>
    <row r="571" spans="1:12" ht="31.5" customHeight="1" x14ac:dyDescent="0.25">
      <c r="A571" s="188"/>
      <c r="B571" s="207" t="s">
        <v>574</v>
      </c>
      <c r="C571" s="207" t="s">
        <v>78</v>
      </c>
      <c r="D571" s="207" t="s">
        <v>526</v>
      </c>
      <c r="E571" s="215">
        <v>1</v>
      </c>
      <c r="F571" s="207" t="s">
        <v>83</v>
      </c>
      <c r="G571" s="87">
        <v>3556</v>
      </c>
      <c r="H571" s="64" t="s">
        <v>94</v>
      </c>
      <c r="I571" s="81">
        <v>1550857</v>
      </c>
      <c r="J571" s="162">
        <v>1.900851764405781E-2</v>
      </c>
      <c r="K571" s="162">
        <v>3.6081519213751381E-3</v>
      </c>
      <c r="L571" s="81">
        <v>1550857</v>
      </c>
    </row>
    <row r="572" spans="1:12" ht="15.75" customHeight="1" x14ac:dyDescent="0.25">
      <c r="A572" s="188"/>
      <c r="B572" s="207" t="s">
        <v>574</v>
      </c>
      <c r="C572" s="207" t="s">
        <v>78</v>
      </c>
      <c r="D572" s="207" t="s">
        <v>526</v>
      </c>
      <c r="E572" s="215">
        <v>1</v>
      </c>
      <c r="F572" s="207" t="s">
        <v>83</v>
      </c>
      <c r="G572" s="87">
        <v>5653</v>
      </c>
      <c r="H572" s="64" t="s">
        <v>87</v>
      </c>
      <c r="I572" s="81">
        <v>8446707</v>
      </c>
      <c r="J572" s="162">
        <v>3.0217983757553094E-2</v>
      </c>
      <c r="K572" s="162">
        <v>1.9651716496970919E-2</v>
      </c>
      <c r="L572" s="81">
        <v>8446707</v>
      </c>
    </row>
    <row r="573" spans="1:12" ht="15.75" customHeight="1" x14ac:dyDescent="0.25">
      <c r="A573" s="189">
        <v>399</v>
      </c>
      <c r="B573" s="189" t="s">
        <v>575</v>
      </c>
      <c r="C573" s="189" t="s">
        <v>78</v>
      </c>
      <c r="D573" s="189" t="s">
        <v>526</v>
      </c>
      <c r="E573" s="214">
        <v>100</v>
      </c>
      <c r="F573" s="189" t="s">
        <v>83</v>
      </c>
      <c r="G573" s="87">
        <v>69382</v>
      </c>
      <c r="H573" s="64" t="s">
        <v>85</v>
      </c>
      <c r="I573" s="81">
        <v>105185437</v>
      </c>
      <c r="J573" s="162">
        <v>0.37087991315523594</v>
      </c>
      <c r="K573" s="162">
        <v>0.2447195560984885</v>
      </c>
      <c r="L573" s="81">
        <v>43719006</v>
      </c>
    </row>
    <row r="574" spans="1:12" ht="31.5" customHeight="1" x14ac:dyDescent="0.25">
      <c r="A574" s="188"/>
      <c r="B574" s="207" t="s">
        <v>575</v>
      </c>
      <c r="C574" s="207" t="s">
        <v>78</v>
      </c>
      <c r="D574" s="207" t="s">
        <v>526</v>
      </c>
      <c r="E574" s="215">
        <v>1</v>
      </c>
      <c r="F574" s="207" t="s">
        <v>83</v>
      </c>
      <c r="G574" s="87">
        <v>4735</v>
      </c>
      <c r="H574" s="64" t="s">
        <v>86</v>
      </c>
      <c r="I574" s="81">
        <v>1891584</v>
      </c>
      <c r="J574" s="162">
        <v>2.5310835501859877E-2</v>
      </c>
      <c r="K574" s="162">
        <v>4.4008715465336072E-3</v>
      </c>
      <c r="L574" s="81">
        <v>1891584</v>
      </c>
    </row>
    <row r="575" spans="1:12" ht="15.75" customHeight="1" x14ac:dyDescent="0.25">
      <c r="A575" s="188"/>
      <c r="B575" s="207" t="s">
        <v>575</v>
      </c>
      <c r="C575" s="207" t="s">
        <v>78</v>
      </c>
      <c r="D575" s="207" t="s">
        <v>526</v>
      </c>
      <c r="E575" s="215">
        <v>1</v>
      </c>
      <c r="F575" s="207" t="s">
        <v>83</v>
      </c>
      <c r="G575" s="87">
        <v>11558</v>
      </c>
      <c r="H575" s="64" t="s">
        <v>87</v>
      </c>
      <c r="I575" s="81">
        <v>17556490</v>
      </c>
      <c r="J575" s="162">
        <v>6.17830278205906E-2</v>
      </c>
      <c r="K575" s="162">
        <v>4.0846114842376442E-2</v>
      </c>
      <c r="L575" s="81">
        <v>17556490</v>
      </c>
    </row>
    <row r="576" spans="1:12" ht="15.75" customHeight="1" x14ac:dyDescent="0.25">
      <c r="A576" s="189">
        <v>400</v>
      </c>
      <c r="B576" s="189" t="s">
        <v>576</v>
      </c>
      <c r="C576" s="189" t="s">
        <v>78</v>
      </c>
      <c r="D576" s="189" t="s">
        <v>526</v>
      </c>
      <c r="E576" s="214">
        <v>100</v>
      </c>
      <c r="F576" s="189" t="s">
        <v>83</v>
      </c>
      <c r="G576" s="87">
        <v>471626</v>
      </c>
      <c r="H576" s="64" t="s">
        <v>85</v>
      </c>
      <c r="I576" s="81">
        <v>348781565</v>
      </c>
      <c r="J576" s="162">
        <v>2.5210661255332982</v>
      </c>
      <c r="K576" s="162">
        <v>0.81145900227743606</v>
      </c>
      <c r="L576" s="81">
        <v>348781565</v>
      </c>
    </row>
    <row r="577" spans="1:12" ht="31.5" customHeight="1" x14ac:dyDescent="0.25">
      <c r="A577" s="188"/>
      <c r="B577" s="207" t="s">
        <v>576</v>
      </c>
      <c r="C577" s="207" t="s">
        <v>78</v>
      </c>
      <c r="D577" s="207" t="s">
        <v>526</v>
      </c>
      <c r="E577" s="215">
        <v>1</v>
      </c>
      <c r="F577" s="207" t="s">
        <v>83</v>
      </c>
      <c r="G577" s="87">
        <v>86058</v>
      </c>
      <c r="H577" s="64" t="s">
        <v>94</v>
      </c>
      <c r="I577" s="81">
        <v>41724773</v>
      </c>
      <c r="J577" s="162">
        <v>0.46002109432292659</v>
      </c>
      <c r="K577" s="162">
        <v>9.7074920427151892E-2</v>
      </c>
      <c r="L577" s="81">
        <v>41724773</v>
      </c>
    </row>
    <row r="578" spans="1:12" ht="15.75" customHeight="1" x14ac:dyDescent="0.25">
      <c r="A578" s="188"/>
      <c r="B578" s="207" t="s">
        <v>576</v>
      </c>
      <c r="C578" s="207" t="s">
        <v>78</v>
      </c>
      <c r="D578" s="207" t="s">
        <v>526</v>
      </c>
      <c r="E578" s="215">
        <v>1</v>
      </c>
      <c r="F578" s="207" t="s">
        <v>83</v>
      </c>
      <c r="G578" s="87">
        <v>183999</v>
      </c>
      <c r="H578" s="64" t="s">
        <v>87</v>
      </c>
      <c r="I578" s="81">
        <v>218579162</v>
      </c>
      <c r="J578" s="162">
        <v>0.98356249662232642</v>
      </c>
      <c r="K578" s="162">
        <v>0.50853613411350473</v>
      </c>
      <c r="L578" s="81">
        <v>218579162</v>
      </c>
    </row>
    <row r="579" spans="1:12" ht="15.75" customHeight="1" x14ac:dyDescent="0.25">
      <c r="A579" s="188"/>
      <c r="B579" s="207" t="s">
        <v>576</v>
      </c>
      <c r="C579" s="207" t="s">
        <v>78</v>
      </c>
      <c r="D579" s="207" t="s">
        <v>526</v>
      </c>
      <c r="E579" s="215">
        <v>1</v>
      </c>
      <c r="F579" s="207" t="s">
        <v>83</v>
      </c>
      <c r="G579" s="87">
        <v>6674</v>
      </c>
      <c r="H579" s="64" t="s">
        <v>89</v>
      </c>
      <c r="I579" s="81">
        <v>36495460</v>
      </c>
      <c r="J579" s="162">
        <v>3.5675716185726049E-2</v>
      </c>
      <c r="K579" s="162">
        <v>8.4908643492255895E-2</v>
      </c>
      <c r="L579" s="81">
        <v>36495460</v>
      </c>
    </row>
    <row r="580" spans="1:12" ht="15.75" customHeight="1" x14ac:dyDescent="0.25">
      <c r="A580" s="189">
        <v>401</v>
      </c>
      <c r="B580" s="189" t="s">
        <v>577</v>
      </c>
      <c r="C580" s="189" t="s">
        <v>78</v>
      </c>
      <c r="D580" s="189" t="s">
        <v>526</v>
      </c>
      <c r="E580" s="214">
        <v>100</v>
      </c>
      <c r="F580" s="189" t="s">
        <v>83</v>
      </c>
      <c r="G580" s="87">
        <v>73616</v>
      </c>
      <c r="H580" s="64" t="s">
        <v>85</v>
      </c>
      <c r="I580" s="81">
        <v>191917070</v>
      </c>
      <c r="J580" s="162">
        <v>0.39351266447833516</v>
      </c>
      <c r="K580" s="162">
        <v>0.4465053482462838</v>
      </c>
      <c r="L580" s="81">
        <v>42949664</v>
      </c>
    </row>
    <row r="581" spans="1:12" ht="31.5" customHeight="1" x14ac:dyDescent="0.25">
      <c r="A581" s="188"/>
      <c r="B581" s="207" t="s">
        <v>577</v>
      </c>
      <c r="C581" s="207" t="s">
        <v>78</v>
      </c>
      <c r="D581" s="207" t="s">
        <v>526</v>
      </c>
      <c r="E581" s="215">
        <v>1</v>
      </c>
      <c r="F581" s="207" t="s">
        <v>83</v>
      </c>
      <c r="G581" s="87">
        <v>15998</v>
      </c>
      <c r="H581" s="64" t="s">
        <v>94</v>
      </c>
      <c r="I581" s="81">
        <v>15483180</v>
      </c>
      <c r="J581" s="162">
        <v>8.5516947488649284E-2</v>
      </c>
      <c r="K581" s="162">
        <v>3.6022448018093942E-2</v>
      </c>
      <c r="L581" s="81">
        <v>15483180</v>
      </c>
    </row>
    <row r="582" spans="1:12" ht="15.75" customHeight="1" x14ac:dyDescent="0.25">
      <c r="A582" s="188"/>
      <c r="B582" s="207" t="s">
        <v>577</v>
      </c>
      <c r="C582" s="207" t="s">
        <v>78</v>
      </c>
      <c r="D582" s="207" t="s">
        <v>526</v>
      </c>
      <c r="E582" s="215">
        <v>1</v>
      </c>
      <c r="F582" s="207" t="s">
        <v>83</v>
      </c>
      <c r="G582" s="87">
        <v>13992</v>
      </c>
      <c r="H582" s="64" t="s">
        <v>87</v>
      </c>
      <c r="I582" s="81">
        <v>21365333</v>
      </c>
      <c r="J582" s="162">
        <v>7.4793919818801138E-2</v>
      </c>
      <c r="K582" s="162">
        <v>4.9707592198874329E-2</v>
      </c>
      <c r="L582" s="81">
        <v>21365333</v>
      </c>
    </row>
    <row r="583" spans="1:12" ht="15.75" customHeight="1" x14ac:dyDescent="0.25">
      <c r="A583" s="189">
        <v>402</v>
      </c>
      <c r="B583" s="189" t="s">
        <v>578</v>
      </c>
      <c r="C583" s="189" t="s">
        <v>78</v>
      </c>
      <c r="D583" s="189" t="s">
        <v>526</v>
      </c>
      <c r="E583" s="214">
        <v>100</v>
      </c>
      <c r="F583" s="189" t="s">
        <v>83</v>
      </c>
      <c r="G583" s="87">
        <v>83232</v>
      </c>
      <c r="H583" s="64" t="s">
        <v>85</v>
      </c>
      <c r="I583" s="81">
        <v>52911652</v>
      </c>
      <c r="J583" s="162">
        <v>0.44491477518285139</v>
      </c>
      <c r="K583" s="162">
        <v>0.12310179392873274</v>
      </c>
      <c r="L583" s="81">
        <v>48779346</v>
      </c>
    </row>
    <row r="584" spans="1:12" ht="31.5" customHeight="1" x14ac:dyDescent="0.25">
      <c r="A584" s="188"/>
      <c r="B584" s="207" t="s">
        <v>578</v>
      </c>
      <c r="C584" s="207" t="s">
        <v>78</v>
      </c>
      <c r="D584" s="207" t="s">
        <v>526</v>
      </c>
      <c r="E584" s="215">
        <v>1</v>
      </c>
      <c r="F584" s="207" t="s">
        <v>83</v>
      </c>
      <c r="G584" s="87">
        <v>11869</v>
      </c>
      <c r="H584" s="64" t="s">
        <v>94</v>
      </c>
      <c r="I584" s="81">
        <v>5930400</v>
      </c>
      <c r="J584" s="162">
        <v>6.3445471292835245E-2</v>
      </c>
      <c r="K584" s="162">
        <v>1.3797393411851074E-2</v>
      </c>
      <c r="L584" s="81">
        <v>5930400</v>
      </c>
    </row>
    <row r="585" spans="1:12" ht="15.75" customHeight="1" x14ac:dyDescent="0.25">
      <c r="A585" s="188"/>
      <c r="B585" s="207" t="s">
        <v>578</v>
      </c>
      <c r="C585" s="207" t="s">
        <v>78</v>
      </c>
      <c r="D585" s="207" t="s">
        <v>526</v>
      </c>
      <c r="E585" s="215">
        <v>1</v>
      </c>
      <c r="F585" s="207" t="s">
        <v>83</v>
      </c>
      <c r="G585" s="87">
        <v>30454</v>
      </c>
      <c r="H585" s="64" t="s">
        <v>87</v>
      </c>
      <c r="I585" s="81">
        <v>76863679</v>
      </c>
      <c r="J585" s="162">
        <v>0.16279116882231059</v>
      </c>
      <c r="K585" s="162">
        <v>0.17882746834028659</v>
      </c>
      <c r="L585" s="81">
        <v>76863679</v>
      </c>
    </row>
    <row r="586" spans="1:12" ht="15.75" customHeight="1" x14ac:dyDescent="0.25">
      <c r="A586" s="188"/>
      <c r="B586" s="207" t="s">
        <v>578</v>
      </c>
      <c r="C586" s="207" t="s">
        <v>78</v>
      </c>
      <c r="D586" s="207" t="s">
        <v>526</v>
      </c>
      <c r="E586" s="215">
        <v>1</v>
      </c>
      <c r="F586" s="207" t="s">
        <v>83</v>
      </c>
      <c r="G586" s="87">
        <v>1081</v>
      </c>
      <c r="H586" s="64" t="s">
        <v>89</v>
      </c>
      <c r="I586" s="81">
        <v>19685181</v>
      </c>
      <c r="J586" s="162">
        <v>5.7784610723359093E-3</v>
      </c>
      <c r="K586" s="162">
        <v>4.5798628531042745E-2</v>
      </c>
      <c r="L586" s="81">
        <v>19685181</v>
      </c>
    </row>
    <row r="587" spans="1:12" ht="15.75" customHeight="1" x14ac:dyDescent="0.25">
      <c r="A587" s="189">
        <v>403</v>
      </c>
      <c r="B587" s="189" t="s">
        <v>579</v>
      </c>
      <c r="C587" s="189" t="s">
        <v>78</v>
      </c>
      <c r="D587" s="189" t="s">
        <v>526</v>
      </c>
      <c r="E587" s="214">
        <v>100</v>
      </c>
      <c r="F587" s="189" t="s">
        <v>83</v>
      </c>
      <c r="G587" s="87">
        <v>274519</v>
      </c>
      <c r="H587" s="64" t="s">
        <v>85</v>
      </c>
      <c r="I587" s="81">
        <v>215764358</v>
      </c>
      <c r="J587" s="162">
        <v>1.4674351111161716</v>
      </c>
      <c r="K587" s="162">
        <v>0.5019873417613443</v>
      </c>
      <c r="L587" s="81">
        <v>198584977</v>
      </c>
    </row>
    <row r="588" spans="1:12" ht="31.5" customHeight="1" x14ac:dyDescent="0.25">
      <c r="A588" s="188"/>
      <c r="B588" s="207" t="s">
        <v>579</v>
      </c>
      <c r="C588" s="207" t="s">
        <v>78</v>
      </c>
      <c r="D588" s="207" t="s">
        <v>526</v>
      </c>
      <c r="E588" s="215">
        <v>1</v>
      </c>
      <c r="F588" s="207" t="s">
        <v>83</v>
      </c>
      <c r="G588" s="87">
        <v>42142</v>
      </c>
      <c r="H588" s="64" t="s">
        <v>94</v>
      </c>
      <c r="I588" s="81">
        <v>28775578</v>
      </c>
      <c r="J588" s="162">
        <v>0.2252691087052543</v>
      </c>
      <c r="K588" s="162">
        <v>6.694792430854693E-2</v>
      </c>
      <c r="L588" s="81">
        <v>28775578</v>
      </c>
    </row>
    <row r="589" spans="1:12" ht="15.75" customHeight="1" x14ac:dyDescent="0.25">
      <c r="A589" s="188"/>
      <c r="B589" s="207" t="s">
        <v>579</v>
      </c>
      <c r="C589" s="207" t="s">
        <v>78</v>
      </c>
      <c r="D589" s="207" t="s">
        <v>526</v>
      </c>
      <c r="E589" s="215">
        <v>1</v>
      </c>
      <c r="F589" s="207" t="s">
        <v>83</v>
      </c>
      <c r="G589" s="87">
        <v>185900</v>
      </c>
      <c r="H589" s="64" t="s">
        <v>87</v>
      </c>
      <c r="I589" s="81">
        <v>205754404</v>
      </c>
      <c r="J589" s="162">
        <v>0.99372424916488944</v>
      </c>
      <c r="K589" s="162">
        <v>0.47869864734401457</v>
      </c>
      <c r="L589" s="81">
        <v>205754404</v>
      </c>
    </row>
    <row r="590" spans="1:12" ht="15.75" customHeight="1" x14ac:dyDescent="0.25">
      <c r="A590" s="188"/>
      <c r="B590" s="207" t="s">
        <v>579</v>
      </c>
      <c r="C590" s="207" t="s">
        <v>78</v>
      </c>
      <c r="D590" s="207" t="s">
        <v>526</v>
      </c>
      <c r="E590" s="215">
        <v>1</v>
      </c>
      <c r="F590" s="207" t="s">
        <v>83</v>
      </c>
      <c r="G590" s="87">
        <v>3339</v>
      </c>
      <c r="H590" s="64" t="s">
        <v>89</v>
      </c>
      <c r="I590" s="81">
        <v>41036071</v>
      </c>
      <c r="J590" s="162">
        <v>1.7848549047668454E-2</v>
      </c>
      <c r="K590" s="162">
        <v>9.547261831641253E-2</v>
      </c>
      <c r="L590" s="81">
        <v>41036071</v>
      </c>
    </row>
    <row r="591" spans="1:12" ht="15.75" customHeight="1" x14ac:dyDescent="0.25">
      <c r="A591" s="189">
        <v>404</v>
      </c>
      <c r="B591" s="189" t="s">
        <v>580</v>
      </c>
      <c r="C591" s="189" t="s">
        <v>78</v>
      </c>
      <c r="D591" s="189" t="s">
        <v>526</v>
      </c>
      <c r="E591" s="214">
        <v>100</v>
      </c>
      <c r="F591" s="189" t="s">
        <v>83</v>
      </c>
      <c r="G591" s="87">
        <v>74050</v>
      </c>
      <c r="H591" s="64" t="s">
        <v>85</v>
      </c>
      <c r="I591" s="81">
        <v>207122076</v>
      </c>
      <c r="J591" s="162">
        <v>0.39583260167111384</v>
      </c>
      <c r="K591" s="162">
        <v>0.48188060954595258</v>
      </c>
      <c r="L591" s="81">
        <v>33324046</v>
      </c>
    </row>
    <row r="592" spans="1:12" ht="31.5" customHeight="1" x14ac:dyDescent="0.25">
      <c r="A592" s="188"/>
      <c r="B592" s="207" t="s">
        <v>580</v>
      </c>
      <c r="C592" s="207" t="s">
        <v>78</v>
      </c>
      <c r="D592" s="207" t="s">
        <v>526</v>
      </c>
      <c r="E592" s="215">
        <v>1</v>
      </c>
      <c r="F592" s="207" t="s">
        <v>83</v>
      </c>
      <c r="G592" s="87">
        <v>1468</v>
      </c>
      <c r="H592" s="64" t="s">
        <v>94</v>
      </c>
      <c r="I592" s="81">
        <v>695758</v>
      </c>
      <c r="J592" s="162">
        <v>7.8471608271869688E-3</v>
      </c>
      <c r="K592" s="162">
        <v>1.6187182728724335E-3</v>
      </c>
      <c r="L592" s="81">
        <v>695758</v>
      </c>
    </row>
    <row r="593" spans="1:12" ht="15.75" customHeight="1" x14ac:dyDescent="0.25">
      <c r="A593" s="188"/>
      <c r="B593" s="207" t="s">
        <v>580</v>
      </c>
      <c r="C593" s="207" t="s">
        <v>78</v>
      </c>
      <c r="D593" s="207" t="s">
        <v>526</v>
      </c>
      <c r="E593" s="215">
        <v>1</v>
      </c>
      <c r="F593" s="207" t="s">
        <v>83</v>
      </c>
      <c r="G593" s="87">
        <v>11299</v>
      </c>
      <c r="H593" s="64" t="s">
        <v>87</v>
      </c>
      <c r="I593" s="81">
        <v>17581657</v>
      </c>
      <c r="J593" s="162">
        <v>6.0398549173287179E-2</v>
      </c>
      <c r="K593" s="162">
        <v>4.090466721658325E-2</v>
      </c>
      <c r="L593" s="81">
        <v>17581657</v>
      </c>
    </row>
    <row r="594" spans="1:12" ht="15.75" customHeight="1" x14ac:dyDescent="0.25">
      <c r="A594" s="189">
        <v>405</v>
      </c>
      <c r="B594" s="189" t="s">
        <v>581</v>
      </c>
      <c r="C594" s="189" t="s">
        <v>78</v>
      </c>
      <c r="D594" s="189" t="s">
        <v>526</v>
      </c>
      <c r="E594" s="214">
        <v>100</v>
      </c>
      <c r="F594" s="189" t="s">
        <v>83</v>
      </c>
      <c r="G594" s="87">
        <v>208761</v>
      </c>
      <c r="H594" s="64" t="s">
        <v>85</v>
      </c>
      <c r="I594" s="81">
        <v>125953234</v>
      </c>
      <c r="J594" s="162">
        <v>1.115927208068378</v>
      </c>
      <c r="K594" s="162">
        <v>0.29303694877123576</v>
      </c>
      <c r="L594" s="81">
        <v>125953234</v>
      </c>
    </row>
    <row r="595" spans="1:12" ht="31.5" customHeight="1" x14ac:dyDescent="0.25">
      <c r="A595" s="188"/>
      <c r="B595" s="207" t="s">
        <v>581</v>
      </c>
      <c r="C595" s="207" t="s">
        <v>78</v>
      </c>
      <c r="D595" s="207" t="s">
        <v>526</v>
      </c>
      <c r="E595" s="215">
        <v>1</v>
      </c>
      <c r="F595" s="207" t="s">
        <v>83</v>
      </c>
      <c r="G595" s="87">
        <v>12441</v>
      </c>
      <c r="H595" s="64" t="s">
        <v>94</v>
      </c>
      <c r="I595" s="81">
        <v>9856768</v>
      </c>
      <c r="J595" s="162">
        <v>6.6503084367188756E-2</v>
      </c>
      <c r="K595" s="162">
        <v>2.2932298979047701E-2</v>
      </c>
      <c r="L595" s="81">
        <v>9856768</v>
      </c>
    </row>
    <row r="596" spans="1:12" ht="15.75" customHeight="1" x14ac:dyDescent="0.25">
      <c r="A596" s="188"/>
      <c r="B596" s="207" t="s">
        <v>581</v>
      </c>
      <c r="C596" s="207" t="s">
        <v>78</v>
      </c>
      <c r="D596" s="207" t="s">
        <v>526</v>
      </c>
      <c r="E596" s="215">
        <v>1</v>
      </c>
      <c r="F596" s="207" t="s">
        <v>83</v>
      </c>
      <c r="G596" s="87">
        <v>151093</v>
      </c>
      <c r="H596" s="64" t="s">
        <v>87</v>
      </c>
      <c r="I596" s="81">
        <v>184333343</v>
      </c>
      <c r="J596" s="162">
        <v>0.80766421720855652</v>
      </c>
      <c r="K596" s="162">
        <v>0.42886140096666064</v>
      </c>
      <c r="L596" s="81">
        <v>184333343</v>
      </c>
    </row>
    <row r="597" spans="1:12" ht="15.75" customHeight="1" x14ac:dyDescent="0.25">
      <c r="A597" s="188"/>
      <c r="B597" s="207" t="s">
        <v>581</v>
      </c>
      <c r="C597" s="207" t="s">
        <v>78</v>
      </c>
      <c r="D597" s="207" t="s">
        <v>526</v>
      </c>
      <c r="E597" s="215">
        <v>1</v>
      </c>
      <c r="F597" s="207" t="s">
        <v>83</v>
      </c>
      <c r="G597" s="87">
        <v>2415</v>
      </c>
      <c r="H597" s="64" t="s">
        <v>89</v>
      </c>
      <c r="I597" s="81">
        <v>31665994</v>
      </c>
      <c r="J597" s="162">
        <v>1.2909327927558946E-2</v>
      </c>
      <c r="K597" s="162">
        <v>7.3672632030776272E-2</v>
      </c>
      <c r="L597" s="81">
        <v>31665994</v>
      </c>
    </row>
    <row r="598" spans="1:12" ht="15.75" customHeight="1" x14ac:dyDescent="0.25">
      <c r="A598" s="189">
        <v>406</v>
      </c>
      <c r="B598" s="189" t="s">
        <v>582</v>
      </c>
      <c r="C598" s="189" t="s">
        <v>78</v>
      </c>
      <c r="D598" s="189" t="s">
        <v>526</v>
      </c>
      <c r="E598" s="214">
        <v>100</v>
      </c>
      <c r="F598" s="189" t="s">
        <v>83</v>
      </c>
      <c r="G598" s="87">
        <v>289103</v>
      </c>
      <c r="H598" s="64" t="s">
        <v>85</v>
      </c>
      <c r="I598" s="81">
        <v>186706010</v>
      </c>
      <c r="J598" s="162">
        <v>1.5453935535573804</v>
      </c>
      <c r="K598" s="162">
        <v>0.4343815378940713</v>
      </c>
      <c r="L598" s="81">
        <v>186706010</v>
      </c>
    </row>
    <row r="599" spans="1:12" ht="31.5" customHeight="1" x14ac:dyDescent="0.25">
      <c r="A599" s="188"/>
      <c r="B599" s="207" t="s">
        <v>582</v>
      </c>
      <c r="C599" s="207" t="s">
        <v>78</v>
      </c>
      <c r="D599" s="207" t="s">
        <v>526</v>
      </c>
      <c r="E599" s="215">
        <v>1</v>
      </c>
      <c r="F599" s="207" t="s">
        <v>83</v>
      </c>
      <c r="G599" s="87">
        <v>39577</v>
      </c>
      <c r="H599" s="64" t="s">
        <v>94</v>
      </c>
      <c r="I599" s="81">
        <v>22210799</v>
      </c>
      <c r="J599" s="162">
        <v>0.21155795916728792</v>
      </c>
      <c r="K599" s="162">
        <v>5.1674614156641777E-2</v>
      </c>
      <c r="L599" s="81">
        <v>22210799</v>
      </c>
    </row>
    <row r="600" spans="1:12" ht="15.75" customHeight="1" x14ac:dyDescent="0.25">
      <c r="A600" s="188"/>
      <c r="B600" s="207" t="s">
        <v>582</v>
      </c>
      <c r="C600" s="207" t="s">
        <v>78</v>
      </c>
      <c r="D600" s="207" t="s">
        <v>526</v>
      </c>
      <c r="E600" s="215">
        <v>1</v>
      </c>
      <c r="F600" s="207" t="s">
        <v>83</v>
      </c>
      <c r="G600" s="87">
        <v>140170</v>
      </c>
      <c r="H600" s="64" t="s">
        <v>87</v>
      </c>
      <c r="I600" s="81">
        <v>170425497</v>
      </c>
      <c r="J600" s="162">
        <v>0.74927556753869051</v>
      </c>
      <c r="K600" s="162">
        <v>0.39650405192217136</v>
      </c>
      <c r="L600" s="81">
        <v>170425497</v>
      </c>
    </row>
    <row r="601" spans="1:12" ht="15.75" customHeight="1" x14ac:dyDescent="0.25">
      <c r="A601" s="188"/>
      <c r="B601" s="207" t="s">
        <v>582</v>
      </c>
      <c r="C601" s="207" t="s">
        <v>78</v>
      </c>
      <c r="D601" s="207" t="s">
        <v>526</v>
      </c>
      <c r="E601" s="215">
        <v>1</v>
      </c>
      <c r="F601" s="207" t="s">
        <v>83</v>
      </c>
      <c r="G601" s="87">
        <v>2480</v>
      </c>
      <c r="H601" s="64" t="s">
        <v>89</v>
      </c>
      <c r="I601" s="81">
        <v>12607218</v>
      </c>
      <c r="J601" s="162">
        <v>1.3256783958735479E-2</v>
      </c>
      <c r="K601" s="162">
        <v>2.9331368301458632E-2</v>
      </c>
      <c r="L601" s="81">
        <v>12607218</v>
      </c>
    </row>
    <row r="602" spans="1:12" ht="15.75" customHeight="1" x14ac:dyDescent="0.25">
      <c r="A602" s="189">
        <v>407</v>
      </c>
      <c r="B602" s="189" t="s">
        <v>583</v>
      </c>
      <c r="C602" s="189" t="s">
        <v>78</v>
      </c>
      <c r="D602" s="189" t="s">
        <v>526</v>
      </c>
      <c r="E602" s="214">
        <v>100</v>
      </c>
      <c r="F602" s="189" t="s">
        <v>83</v>
      </c>
      <c r="G602" s="87">
        <v>276321</v>
      </c>
      <c r="H602" s="64" t="s">
        <v>85</v>
      </c>
      <c r="I602" s="81">
        <v>183426842</v>
      </c>
      <c r="J602" s="162">
        <v>1.4770676613958655</v>
      </c>
      <c r="K602" s="162">
        <v>0.4267523778105099</v>
      </c>
      <c r="L602" s="81">
        <v>183108147</v>
      </c>
    </row>
    <row r="603" spans="1:12" ht="31.5" customHeight="1" x14ac:dyDescent="0.25">
      <c r="A603" s="188"/>
      <c r="B603" s="207" t="s">
        <v>583</v>
      </c>
      <c r="C603" s="207" t="s">
        <v>78</v>
      </c>
      <c r="D603" s="207" t="s">
        <v>526</v>
      </c>
      <c r="E603" s="215">
        <v>1</v>
      </c>
      <c r="F603" s="207" t="s">
        <v>83</v>
      </c>
      <c r="G603" s="87">
        <v>108438</v>
      </c>
      <c r="H603" s="64" t="s">
        <v>94</v>
      </c>
      <c r="I603" s="81">
        <v>57102963</v>
      </c>
      <c r="J603" s="162">
        <v>0.57965287859570891</v>
      </c>
      <c r="K603" s="162">
        <v>0.13285310358380137</v>
      </c>
      <c r="L603" s="81">
        <v>57102963</v>
      </c>
    </row>
    <row r="604" spans="1:12" ht="15.75" customHeight="1" x14ac:dyDescent="0.25">
      <c r="A604" s="188"/>
      <c r="B604" s="207" t="s">
        <v>583</v>
      </c>
      <c r="C604" s="207" t="s">
        <v>78</v>
      </c>
      <c r="D604" s="207" t="s">
        <v>526</v>
      </c>
      <c r="E604" s="215">
        <v>1</v>
      </c>
      <c r="F604" s="207" t="s">
        <v>83</v>
      </c>
      <c r="G604" s="87">
        <v>266501</v>
      </c>
      <c r="H604" s="64" t="s">
        <v>87</v>
      </c>
      <c r="I604" s="81">
        <v>217929253</v>
      </c>
      <c r="J604" s="162">
        <v>1.4245750733011953</v>
      </c>
      <c r="K604" s="162">
        <v>0.50702408599619353</v>
      </c>
      <c r="L604" s="81">
        <v>209539552</v>
      </c>
    </row>
    <row r="605" spans="1:12" ht="15.75" customHeight="1" x14ac:dyDescent="0.25">
      <c r="A605" s="188"/>
      <c r="B605" s="207" t="s">
        <v>583</v>
      </c>
      <c r="C605" s="207" t="s">
        <v>78</v>
      </c>
      <c r="D605" s="207" t="s">
        <v>526</v>
      </c>
      <c r="E605" s="215">
        <v>1</v>
      </c>
      <c r="F605" s="207" t="s">
        <v>83</v>
      </c>
      <c r="G605" s="87">
        <v>3065</v>
      </c>
      <c r="H605" s="64" t="s">
        <v>89</v>
      </c>
      <c r="I605" s="81">
        <v>46256563</v>
      </c>
      <c r="J605" s="162">
        <v>1.6383888239324292E-2</v>
      </c>
      <c r="K605" s="162">
        <v>0.10761837272208859</v>
      </c>
      <c r="L605" s="81">
        <v>46256563</v>
      </c>
    </row>
    <row r="606" spans="1:12" ht="15.75" customHeight="1" x14ac:dyDescent="0.25">
      <c r="A606" s="189">
        <v>408</v>
      </c>
      <c r="B606" s="189" t="s">
        <v>584</v>
      </c>
      <c r="C606" s="189" t="s">
        <v>78</v>
      </c>
      <c r="D606" s="189" t="s">
        <v>526</v>
      </c>
      <c r="E606" s="214">
        <v>100</v>
      </c>
      <c r="F606" s="189" t="s">
        <v>83</v>
      </c>
      <c r="G606" s="87">
        <v>31395</v>
      </c>
      <c r="H606" s="64" t="s">
        <v>85</v>
      </c>
      <c r="I606" s="81">
        <v>54359818</v>
      </c>
      <c r="J606" s="162">
        <v>0.16782126305826631</v>
      </c>
      <c r="K606" s="162">
        <v>0.1264710297353675</v>
      </c>
      <c r="L606" s="81">
        <v>31739225</v>
      </c>
    </row>
    <row r="607" spans="1:12" ht="31.5" customHeight="1" x14ac:dyDescent="0.25">
      <c r="A607" s="188"/>
      <c r="B607" s="207" t="s">
        <v>584</v>
      </c>
      <c r="C607" s="207" t="s">
        <v>78</v>
      </c>
      <c r="D607" s="207" t="s">
        <v>526</v>
      </c>
      <c r="E607" s="215">
        <v>1</v>
      </c>
      <c r="F607" s="207" t="s">
        <v>83</v>
      </c>
      <c r="G607" s="87">
        <v>711</v>
      </c>
      <c r="H607" s="64" t="s">
        <v>94</v>
      </c>
      <c r="I607" s="81">
        <v>428633</v>
      </c>
      <c r="J607" s="162">
        <v>3.8006344333310184E-3</v>
      </c>
      <c r="K607" s="162">
        <v>9.972376450664306E-4</v>
      </c>
      <c r="L607" s="81">
        <v>428633</v>
      </c>
    </row>
    <row r="608" spans="1:12" ht="15.75" customHeight="1" x14ac:dyDescent="0.25">
      <c r="A608" s="188"/>
      <c r="B608" s="207" t="s">
        <v>584</v>
      </c>
      <c r="C608" s="207" t="s">
        <v>78</v>
      </c>
      <c r="D608" s="207" t="s">
        <v>526</v>
      </c>
      <c r="E608" s="215">
        <v>1</v>
      </c>
      <c r="F608" s="207" t="s">
        <v>83</v>
      </c>
      <c r="G608" s="87">
        <v>2589</v>
      </c>
      <c r="H608" s="64" t="s">
        <v>87</v>
      </c>
      <c r="I608" s="81">
        <v>5527185</v>
      </c>
      <c r="J608" s="162">
        <v>1.3839440995631516E-2</v>
      </c>
      <c r="K608" s="162">
        <v>1.2859292105942615E-2</v>
      </c>
      <c r="L608" s="81">
        <v>5527185</v>
      </c>
    </row>
    <row r="609" spans="1:12" ht="15.75" customHeight="1" x14ac:dyDescent="0.25">
      <c r="A609" s="189">
        <v>409</v>
      </c>
      <c r="B609" s="189" t="s">
        <v>585</v>
      </c>
      <c r="C609" s="189" t="s">
        <v>78</v>
      </c>
      <c r="D609" s="189" t="s">
        <v>526</v>
      </c>
      <c r="E609" s="214">
        <v>100</v>
      </c>
      <c r="F609" s="189" t="s">
        <v>83</v>
      </c>
      <c r="G609" s="87">
        <v>350290</v>
      </c>
      <c r="H609" s="64" t="s">
        <v>85</v>
      </c>
      <c r="I609" s="81">
        <v>258862107</v>
      </c>
      <c r="J609" s="162">
        <v>1.8724672793973594</v>
      </c>
      <c r="K609" s="162">
        <v>0.60225656443067721</v>
      </c>
      <c r="L609" s="81">
        <v>243420385</v>
      </c>
    </row>
    <row r="610" spans="1:12" ht="31.5" customHeight="1" x14ac:dyDescent="0.25">
      <c r="A610" s="188"/>
      <c r="B610" s="207" t="s">
        <v>585</v>
      </c>
      <c r="C610" s="207" t="s">
        <v>78</v>
      </c>
      <c r="D610" s="207" t="s">
        <v>526</v>
      </c>
      <c r="E610" s="215">
        <v>1</v>
      </c>
      <c r="F610" s="207" t="s">
        <v>83</v>
      </c>
      <c r="G610" s="87">
        <v>11517</v>
      </c>
      <c r="H610" s="64" t="s">
        <v>94</v>
      </c>
      <c r="I610" s="81">
        <v>18370302</v>
      </c>
      <c r="J610" s="162">
        <v>6.1563863247079249E-2</v>
      </c>
      <c r="K610" s="162">
        <v>4.2739492072796877E-2</v>
      </c>
      <c r="L610" s="81">
        <v>18370302</v>
      </c>
    </row>
    <row r="611" spans="1:12" ht="15.75" customHeight="1" x14ac:dyDescent="0.25">
      <c r="A611" s="188"/>
      <c r="B611" s="207" t="s">
        <v>585</v>
      </c>
      <c r="C611" s="207" t="s">
        <v>78</v>
      </c>
      <c r="D611" s="207" t="s">
        <v>526</v>
      </c>
      <c r="E611" s="215">
        <v>1</v>
      </c>
      <c r="F611" s="207" t="s">
        <v>83</v>
      </c>
      <c r="G611" s="87">
        <v>75478</v>
      </c>
      <c r="H611" s="64" t="s">
        <v>87</v>
      </c>
      <c r="I611" s="81">
        <v>225241906</v>
      </c>
      <c r="J611" s="162">
        <v>0.40346594340219222</v>
      </c>
      <c r="K611" s="162">
        <v>0.52403736508788257</v>
      </c>
      <c r="L611" s="81">
        <v>221296324</v>
      </c>
    </row>
    <row r="612" spans="1:12" ht="15.75" customHeight="1" x14ac:dyDescent="0.25">
      <c r="A612" s="188"/>
      <c r="B612" s="207" t="s">
        <v>585</v>
      </c>
      <c r="C612" s="207" t="s">
        <v>78</v>
      </c>
      <c r="D612" s="207" t="s">
        <v>526</v>
      </c>
      <c r="E612" s="215">
        <v>1</v>
      </c>
      <c r="F612" s="207" t="s">
        <v>83</v>
      </c>
      <c r="G612" s="87">
        <v>5249</v>
      </c>
      <c r="H612" s="64" t="s">
        <v>89</v>
      </c>
      <c r="I612" s="81">
        <v>100743732</v>
      </c>
      <c r="J612" s="162">
        <v>2.8058410886855858E-2</v>
      </c>
      <c r="K612" s="162">
        <v>0.234385691383733</v>
      </c>
      <c r="L612" s="81">
        <v>99755252</v>
      </c>
    </row>
    <row r="613" spans="1:12" ht="15.75" customHeight="1" x14ac:dyDescent="0.25">
      <c r="A613" s="189">
        <v>410</v>
      </c>
      <c r="B613" s="189" t="s">
        <v>586</v>
      </c>
      <c r="C613" s="189" t="s">
        <v>78</v>
      </c>
      <c r="D613" s="189" t="s">
        <v>526</v>
      </c>
      <c r="E613" s="214">
        <v>100</v>
      </c>
      <c r="F613" s="189" t="s">
        <v>83</v>
      </c>
      <c r="G613" s="87">
        <v>378191</v>
      </c>
      <c r="H613" s="64" t="s">
        <v>85</v>
      </c>
      <c r="I613" s="81">
        <v>252896123</v>
      </c>
      <c r="J613" s="162">
        <v>2.0216114444105364</v>
      </c>
      <c r="K613" s="162">
        <v>0.58837638293586925</v>
      </c>
      <c r="L613" s="81">
        <v>245963608</v>
      </c>
    </row>
    <row r="614" spans="1:12" ht="31.5" customHeight="1" x14ac:dyDescent="0.25">
      <c r="A614" s="188"/>
      <c r="B614" s="207" t="s">
        <v>586</v>
      </c>
      <c r="C614" s="207" t="s">
        <v>78</v>
      </c>
      <c r="D614" s="207" t="s">
        <v>526</v>
      </c>
      <c r="E614" s="215">
        <v>1</v>
      </c>
      <c r="F614" s="207" t="s">
        <v>83</v>
      </c>
      <c r="G614" s="87">
        <v>22840</v>
      </c>
      <c r="H614" s="64" t="s">
        <v>94</v>
      </c>
      <c r="I614" s="81">
        <v>14024043</v>
      </c>
      <c r="J614" s="162">
        <v>0.1220907038780316</v>
      </c>
      <c r="K614" s="162">
        <v>3.262768759202013E-2</v>
      </c>
      <c r="L614" s="81">
        <v>14024043</v>
      </c>
    </row>
    <row r="615" spans="1:12" ht="15.75" customHeight="1" x14ac:dyDescent="0.25">
      <c r="A615" s="188"/>
      <c r="B615" s="207" t="s">
        <v>586</v>
      </c>
      <c r="C615" s="207" t="s">
        <v>78</v>
      </c>
      <c r="D615" s="207" t="s">
        <v>526</v>
      </c>
      <c r="E615" s="215">
        <v>1</v>
      </c>
      <c r="F615" s="207" t="s">
        <v>83</v>
      </c>
      <c r="G615" s="87">
        <v>149144</v>
      </c>
      <c r="H615" s="64" t="s">
        <v>87</v>
      </c>
      <c r="I615" s="81">
        <v>355248415</v>
      </c>
      <c r="J615" s="162">
        <v>0.79724588175066302</v>
      </c>
      <c r="K615" s="162">
        <v>0.82650447536279792</v>
      </c>
      <c r="L615" s="81">
        <v>355037606</v>
      </c>
    </row>
    <row r="616" spans="1:12" ht="15.75" customHeight="1" x14ac:dyDescent="0.25">
      <c r="A616" s="188"/>
      <c r="B616" s="207" t="s">
        <v>586</v>
      </c>
      <c r="C616" s="207" t="s">
        <v>78</v>
      </c>
      <c r="D616" s="207" t="s">
        <v>526</v>
      </c>
      <c r="E616" s="215">
        <v>1</v>
      </c>
      <c r="F616" s="207" t="s">
        <v>83</v>
      </c>
      <c r="G616" s="87">
        <v>3855</v>
      </c>
      <c r="H616" s="64" t="s">
        <v>89</v>
      </c>
      <c r="I616" s="81">
        <v>21726757</v>
      </c>
      <c r="J616" s="162">
        <v>2.0606815387469869E-2</v>
      </c>
      <c r="K616" s="162">
        <v>5.0548464503691014E-2</v>
      </c>
      <c r="L616" s="81">
        <v>21693630</v>
      </c>
    </row>
    <row r="617" spans="1:12" ht="15.75" customHeight="1" x14ac:dyDescent="0.25">
      <c r="A617" s="188"/>
      <c r="B617" s="207" t="s">
        <v>587</v>
      </c>
      <c r="C617" s="207" t="s">
        <v>78</v>
      </c>
      <c r="D617" s="207" t="s">
        <v>526</v>
      </c>
      <c r="E617" s="215">
        <v>1</v>
      </c>
      <c r="F617" s="207" t="s">
        <v>83</v>
      </c>
      <c r="G617" s="87">
        <v>180737</v>
      </c>
      <c r="H617" s="64" t="s">
        <v>85</v>
      </c>
      <c r="I617" s="81">
        <v>180790728</v>
      </c>
      <c r="J617" s="162">
        <v>0.9661255493346671</v>
      </c>
      <c r="K617" s="162">
        <v>0.42061931731939822</v>
      </c>
      <c r="L617" s="81">
        <v>153051593</v>
      </c>
    </row>
    <row r="618" spans="1:12" ht="31.5" customHeight="1" x14ac:dyDescent="0.25">
      <c r="A618" s="189">
        <v>411</v>
      </c>
      <c r="B618" s="189" t="s">
        <v>587</v>
      </c>
      <c r="C618" s="189" t="s">
        <v>78</v>
      </c>
      <c r="D618" s="189" t="s">
        <v>526</v>
      </c>
      <c r="E618" s="214">
        <v>100</v>
      </c>
      <c r="F618" s="189" t="s">
        <v>83</v>
      </c>
      <c r="G618" s="87">
        <v>23414</v>
      </c>
      <c r="H618" s="64" t="s">
        <v>94</v>
      </c>
      <c r="I618" s="81">
        <v>18978452</v>
      </c>
      <c r="J618" s="162">
        <v>0.12515900790719053</v>
      </c>
      <c r="K618" s="162">
        <v>4.4154385638731253E-2</v>
      </c>
      <c r="L618" s="81">
        <v>18978452</v>
      </c>
    </row>
    <row r="619" spans="1:12" ht="15.75" customHeight="1" x14ac:dyDescent="0.25">
      <c r="A619" s="188"/>
      <c r="B619" s="207" t="s">
        <v>587</v>
      </c>
      <c r="C619" s="207" t="s">
        <v>78</v>
      </c>
      <c r="D619" s="207" t="s">
        <v>526</v>
      </c>
      <c r="E619" s="215">
        <v>1</v>
      </c>
      <c r="F619" s="207" t="s">
        <v>83</v>
      </c>
      <c r="G619" s="87">
        <v>62830</v>
      </c>
      <c r="H619" s="64" t="s">
        <v>87</v>
      </c>
      <c r="I619" s="81">
        <v>109686173</v>
      </c>
      <c r="J619" s="162">
        <v>0.33585634521264118</v>
      </c>
      <c r="K619" s="162">
        <v>0.25519075959823234</v>
      </c>
      <c r="L619" s="81">
        <v>109686173</v>
      </c>
    </row>
    <row r="620" spans="1:12" ht="15.75" customHeight="1" x14ac:dyDescent="0.25">
      <c r="A620" s="188"/>
      <c r="B620" s="207" t="s">
        <v>587</v>
      </c>
      <c r="C620" s="207" t="s">
        <v>78</v>
      </c>
      <c r="D620" s="207" t="s">
        <v>526</v>
      </c>
      <c r="E620" s="215">
        <v>1</v>
      </c>
      <c r="F620" s="207" t="s">
        <v>83</v>
      </c>
      <c r="G620" s="87">
        <v>1238</v>
      </c>
      <c r="H620" s="64" t="s">
        <v>89</v>
      </c>
      <c r="I620" s="81">
        <v>8323416</v>
      </c>
      <c r="J620" s="162">
        <v>6.6177010245623089E-3</v>
      </c>
      <c r="K620" s="162">
        <v>1.9364873378270576E-2</v>
      </c>
      <c r="L620" s="81">
        <v>8323416</v>
      </c>
    </row>
    <row r="621" spans="1:12" ht="15.75" customHeight="1" x14ac:dyDescent="0.25">
      <c r="A621" s="189">
        <v>412</v>
      </c>
      <c r="B621" s="189" t="s">
        <v>588</v>
      </c>
      <c r="C621" s="189" t="s">
        <v>78</v>
      </c>
      <c r="D621" s="189" t="s">
        <v>526</v>
      </c>
      <c r="E621" s="214">
        <v>100</v>
      </c>
      <c r="F621" s="189" t="s">
        <v>83</v>
      </c>
      <c r="G621" s="87">
        <v>344151</v>
      </c>
      <c r="H621" s="64" t="s">
        <v>85</v>
      </c>
      <c r="I621" s="81">
        <v>179194373</v>
      </c>
      <c r="J621" s="162">
        <v>1.8396513936220864</v>
      </c>
      <c r="K621" s="162">
        <v>0.41690531186277213</v>
      </c>
      <c r="L621" s="81">
        <v>162904036</v>
      </c>
    </row>
    <row r="622" spans="1:12" ht="31.5" customHeight="1" x14ac:dyDescent="0.25">
      <c r="A622" s="188"/>
      <c r="B622" s="207" t="s">
        <v>588</v>
      </c>
      <c r="C622" s="207" t="s">
        <v>78</v>
      </c>
      <c r="D622" s="207" t="s">
        <v>526</v>
      </c>
      <c r="E622" s="215">
        <v>1</v>
      </c>
      <c r="F622" s="207" t="s">
        <v>83</v>
      </c>
      <c r="G622" s="87">
        <v>67686</v>
      </c>
      <c r="H622" s="64" t="s">
        <v>94</v>
      </c>
      <c r="I622" s="81">
        <v>28360434</v>
      </c>
      <c r="J622" s="162">
        <v>0.36181398348022975</v>
      </c>
      <c r="K622" s="162">
        <v>6.5982069544859911E-2</v>
      </c>
      <c r="L622" s="81">
        <v>28360434</v>
      </c>
    </row>
    <row r="623" spans="1:12" ht="15.75" customHeight="1" x14ac:dyDescent="0.25">
      <c r="A623" s="188"/>
      <c r="B623" s="207" t="s">
        <v>588</v>
      </c>
      <c r="C623" s="207" t="s">
        <v>78</v>
      </c>
      <c r="D623" s="207" t="s">
        <v>526</v>
      </c>
      <c r="E623" s="215">
        <v>1</v>
      </c>
      <c r="F623" s="207" t="s">
        <v>83</v>
      </c>
      <c r="G623" s="87">
        <v>181135</v>
      </c>
      <c r="H623" s="64" t="s">
        <v>87</v>
      </c>
      <c r="I623" s="81">
        <v>260022675</v>
      </c>
      <c r="J623" s="162">
        <v>0.96825304934094802</v>
      </c>
      <c r="K623" s="162">
        <v>0.60495668807785186</v>
      </c>
      <c r="L623" s="81">
        <v>260022675</v>
      </c>
    </row>
    <row r="624" spans="1:12" ht="15.75" customHeight="1" x14ac:dyDescent="0.25">
      <c r="A624" s="188"/>
      <c r="B624" s="207" t="s">
        <v>588</v>
      </c>
      <c r="C624" s="207" t="s">
        <v>78</v>
      </c>
      <c r="D624" s="207" t="s">
        <v>526</v>
      </c>
      <c r="E624" s="215">
        <v>1</v>
      </c>
      <c r="F624" s="207" t="s">
        <v>83</v>
      </c>
      <c r="G624" s="87">
        <v>1281</v>
      </c>
      <c r="H624" s="64" t="s">
        <v>89</v>
      </c>
      <c r="I624" s="81">
        <v>33824194</v>
      </c>
      <c r="J624" s="162">
        <v>6.8475565528790926E-3</v>
      </c>
      <c r="K624" s="162">
        <v>7.8693799989338425E-2</v>
      </c>
      <c r="L624" s="81">
        <v>33824194</v>
      </c>
    </row>
    <row r="625" spans="1:12" ht="15.75" customHeight="1" x14ac:dyDescent="0.25">
      <c r="A625" s="189">
        <v>413</v>
      </c>
      <c r="B625" s="189" t="s">
        <v>589</v>
      </c>
      <c r="C625" s="189" t="s">
        <v>78</v>
      </c>
      <c r="D625" s="189" t="s">
        <v>526</v>
      </c>
      <c r="E625" s="214">
        <v>100</v>
      </c>
      <c r="F625" s="189" t="s">
        <v>83</v>
      </c>
      <c r="G625" s="87">
        <v>268453</v>
      </c>
      <c r="H625" s="64" t="s">
        <v>85</v>
      </c>
      <c r="I625" s="81">
        <v>192575588</v>
      </c>
      <c r="J625" s="162">
        <v>1.4350094451912967</v>
      </c>
      <c r="K625" s="162">
        <v>0.44803742566345389</v>
      </c>
      <c r="L625" s="81">
        <v>187879097</v>
      </c>
    </row>
    <row r="626" spans="1:12" ht="31.5" customHeight="1" x14ac:dyDescent="0.25">
      <c r="A626" s="188"/>
      <c r="B626" s="207" t="s">
        <v>589</v>
      </c>
      <c r="C626" s="207" t="s">
        <v>78</v>
      </c>
      <c r="D626" s="207" t="s">
        <v>526</v>
      </c>
      <c r="E626" s="215">
        <v>1</v>
      </c>
      <c r="F626" s="207" t="s">
        <v>83</v>
      </c>
      <c r="G626" s="87">
        <v>29274</v>
      </c>
      <c r="H626" s="64" t="s">
        <v>94</v>
      </c>
      <c r="I626" s="81">
        <v>16891320</v>
      </c>
      <c r="J626" s="162">
        <v>0.15648350548710582</v>
      </c>
      <c r="K626" s="162">
        <v>3.929856119072378E-2</v>
      </c>
      <c r="L626" s="81">
        <v>16891320</v>
      </c>
    </row>
    <row r="627" spans="1:12" ht="15.75" customHeight="1" x14ac:dyDescent="0.25">
      <c r="A627" s="188"/>
      <c r="B627" s="207" t="s">
        <v>589</v>
      </c>
      <c r="C627" s="207" t="s">
        <v>78</v>
      </c>
      <c r="D627" s="207" t="s">
        <v>526</v>
      </c>
      <c r="E627" s="215">
        <v>1</v>
      </c>
      <c r="F627" s="207" t="s">
        <v>83</v>
      </c>
      <c r="G627" s="87">
        <v>80519</v>
      </c>
      <c r="H627" s="64" t="s">
        <v>87</v>
      </c>
      <c r="I627" s="81">
        <v>137523573</v>
      </c>
      <c r="J627" s="162">
        <v>0.43041249498928313</v>
      </c>
      <c r="K627" s="162">
        <v>0.31995596251254893</v>
      </c>
      <c r="L627" s="81">
        <v>137462723</v>
      </c>
    </row>
    <row r="628" spans="1:12" ht="15.75" customHeight="1" x14ac:dyDescent="0.25">
      <c r="A628" s="188"/>
      <c r="B628" s="207" t="s">
        <v>589</v>
      </c>
      <c r="C628" s="207" t="s">
        <v>78</v>
      </c>
      <c r="D628" s="207" t="s">
        <v>526</v>
      </c>
      <c r="E628" s="215">
        <v>1</v>
      </c>
      <c r="F628" s="207" t="s">
        <v>83</v>
      </c>
      <c r="G628" s="87">
        <v>1828</v>
      </c>
      <c r="H628" s="64" t="s">
        <v>89</v>
      </c>
      <c r="I628" s="81">
        <v>26392614</v>
      </c>
      <c r="J628" s="162">
        <v>9.7715326921647E-3</v>
      </c>
      <c r="K628" s="162">
        <v>6.140383085881701E-2</v>
      </c>
      <c r="L628" s="81">
        <v>26392614</v>
      </c>
    </row>
    <row r="629" spans="1:12" ht="15.75" customHeight="1" x14ac:dyDescent="0.25">
      <c r="A629" s="189">
        <v>414</v>
      </c>
      <c r="B629" s="189" t="s">
        <v>590</v>
      </c>
      <c r="C629" s="189" t="s">
        <v>78</v>
      </c>
      <c r="D629" s="189" t="s">
        <v>526</v>
      </c>
      <c r="E629" s="214">
        <v>100</v>
      </c>
      <c r="F629" s="189" t="s">
        <v>83</v>
      </c>
      <c r="G629" s="87">
        <v>324236</v>
      </c>
      <c r="H629" s="64" t="s">
        <v>85</v>
      </c>
      <c r="I629" s="81">
        <v>362391502</v>
      </c>
      <c r="J629" s="162">
        <v>1.733196211146999</v>
      </c>
      <c r="K629" s="162">
        <v>0.84312325006839595</v>
      </c>
      <c r="L629" s="81">
        <v>343620201</v>
      </c>
    </row>
    <row r="630" spans="1:12" ht="31.5" customHeight="1" x14ac:dyDescent="0.25">
      <c r="A630" s="188"/>
      <c r="B630" s="207" t="s">
        <v>590</v>
      </c>
      <c r="C630" s="207" t="s">
        <v>78</v>
      </c>
      <c r="D630" s="207" t="s">
        <v>526</v>
      </c>
      <c r="E630" s="215">
        <v>1</v>
      </c>
      <c r="F630" s="207" t="s">
        <v>83</v>
      </c>
      <c r="G630" s="87">
        <v>117536</v>
      </c>
      <c r="H630" s="64" t="s">
        <v>94</v>
      </c>
      <c r="I630" s="81">
        <v>61303923</v>
      </c>
      <c r="J630" s="162">
        <v>0.62828603200561828</v>
      </c>
      <c r="K630" s="162">
        <v>0.14262686215446269</v>
      </c>
      <c r="L630" s="81">
        <v>61303923</v>
      </c>
    </row>
    <row r="631" spans="1:12" ht="15.75" customHeight="1" x14ac:dyDescent="0.25">
      <c r="A631" s="188"/>
      <c r="B631" s="207" t="s">
        <v>590</v>
      </c>
      <c r="C631" s="207" t="s">
        <v>78</v>
      </c>
      <c r="D631" s="207" t="s">
        <v>526</v>
      </c>
      <c r="E631" s="215">
        <v>1</v>
      </c>
      <c r="F631" s="207" t="s">
        <v>83</v>
      </c>
      <c r="G631" s="87">
        <v>270053</v>
      </c>
      <c r="H631" s="64" t="s">
        <v>87</v>
      </c>
      <c r="I631" s="81">
        <v>264975847</v>
      </c>
      <c r="J631" s="162">
        <v>1.4435622090356421</v>
      </c>
      <c r="K631" s="162">
        <v>0.61648050817777178</v>
      </c>
      <c r="L631" s="81">
        <v>264975847</v>
      </c>
    </row>
    <row r="632" spans="1:12" ht="15.75" customHeight="1" x14ac:dyDescent="0.25">
      <c r="A632" s="188"/>
      <c r="B632" s="207" t="s">
        <v>590</v>
      </c>
      <c r="C632" s="207" t="s">
        <v>78</v>
      </c>
      <c r="D632" s="207" t="s">
        <v>526</v>
      </c>
      <c r="E632" s="215">
        <v>1</v>
      </c>
      <c r="F632" s="207" t="s">
        <v>83</v>
      </c>
      <c r="G632" s="87">
        <v>5279</v>
      </c>
      <c r="H632" s="64" t="s">
        <v>89</v>
      </c>
      <c r="I632" s="81">
        <v>38189472</v>
      </c>
      <c r="J632" s="162">
        <v>2.8218775208937341E-2</v>
      </c>
      <c r="K632" s="162">
        <v>8.8849853192848882E-2</v>
      </c>
      <c r="L632" s="81">
        <v>38189472</v>
      </c>
    </row>
    <row r="633" spans="1:12" ht="15.75" customHeight="1" x14ac:dyDescent="0.25">
      <c r="A633" s="189">
        <v>415</v>
      </c>
      <c r="B633" s="189" t="s">
        <v>591</v>
      </c>
      <c r="C633" s="189" t="s">
        <v>78</v>
      </c>
      <c r="D633" s="189" t="s">
        <v>526</v>
      </c>
      <c r="E633" s="214">
        <v>100</v>
      </c>
      <c r="F633" s="189" t="s">
        <v>83</v>
      </c>
      <c r="G633" s="87">
        <v>179468</v>
      </c>
      <c r="H633" s="64" t="s">
        <v>85</v>
      </c>
      <c r="I633" s="81">
        <v>193392485</v>
      </c>
      <c r="J633" s="162">
        <v>0.95934213851062067</v>
      </c>
      <c r="K633" s="162">
        <v>0.44993798031170029</v>
      </c>
      <c r="L633" s="81">
        <v>166378190</v>
      </c>
    </row>
    <row r="634" spans="1:12" ht="31.5" customHeight="1" x14ac:dyDescent="0.25">
      <c r="A634" s="188"/>
      <c r="B634" s="207" t="s">
        <v>591</v>
      </c>
      <c r="C634" s="207" t="s">
        <v>78</v>
      </c>
      <c r="D634" s="207" t="s">
        <v>526</v>
      </c>
      <c r="E634" s="215">
        <v>1</v>
      </c>
      <c r="F634" s="207" t="s">
        <v>83</v>
      </c>
      <c r="G634" s="87">
        <v>1503</v>
      </c>
      <c r="H634" s="64" t="s">
        <v>94</v>
      </c>
      <c r="I634" s="81">
        <v>1028670</v>
      </c>
      <c r="J634" s="162">
        <v>8.0342525362820279E-3</v>
      </c>
      <c r="K634" s="162">
        <v>2.3932558817227919E-3</v>
      </c>
      <c r="L634" s="81">
        <v>1028670</v>
      </c>
    </row>
    <row r="635" spans="1:12" ht="15.75" customHeight="1" x14ac:dyDescent="0.25">
      <c r="A635" s="188"/>
      <c r="B635" s="207" t="s">
        <v>591</v>
      </c>
      <c r="C635" s="207" t="s">
        <v>78</v>
      </c>
      <c r="D635" s="207" t="s">
        <v>526</v>
      </c>
      <c r="E635" s="215">
        <v>1</v>
      </c>
      <c r="F635" s="207" t="s">
        <v>83</v>
      </c>
      <c r="G635" s="87">
        <v>10154</v>
      </c>
      <c r="H635" s="64" t="s">
        <v>87</v>
      </c>
      <c r="I635" s="81">
        <v>34697580</v>
      </c>
      <c r="J635" s="162">
        <v>5.427797754717744E-2</v>
      </c>
      <c r="K635" s="162">
        <v>8.072577932334675E-2</v>
      </c>
      <c r="L635" s="81">
        <v>20306871</v>
      </c>
    </row>
    <row r="636" spans="1:12" ht="15.75" customHeight="1" x14ac:dyDescent="0.25">
      <c r="A636" s="189">
        <v>416</v>
      </c>
      <c r="B636" s="189" t="s">
        <v>592</v>
      </c>
      <c r="C636" s="189" t="s">
        <v>78</v>
      </c>
      <c r="D636" s="189" t="s">
        <v>526</v>
      </c>
      <c r="E636" s="214">
        <v>100</v>
      </c>
      <c r="F636" s="189" t="s">
        <v>83</v>
      </c>
      <c r="G636" s="87">
        <v>82384</v>
      </c>
      <c r="H636" s="64" t="s">
        <v>85</v>
      </c>
      <c r="I636" s="81">
        <v>41535459</v>
      </c>
      <c r="J636" s="162">
        <v>0.44038181034534829</v>
      </c>
      <c r="K636" s="162">
        <v>9.6634471260759872E-2</v>
      </c>
      <c r="L636" s="81">
        <v>40582959</v>
      </c>
    </row>
    <row r="637" spans="1:12" ht="15.75" customHeight="1" x14ac:dyDescent="0.25">
      <c r="A637" s="188"/>
      <c r="B637" s="207" t="s">
        <v>592</v>
      </c>
      <c r="C637" s="207" t="s">
        <v>78</v>
      </c>
      <c r="D637" s="207" t="s">
        <v>526</v>
      </c>
      <c r="E637" s="215">
        <v>1</v>
      </c>
      <c r="F637" s="207" t="s">
        <v>83</v>
      </c>
      <c r="G637" s="87">
        <v>31564</v>
      </c>
      <c r="H637" s="64" t="s">
        <v>87</v>
      </c>
      <c r="I637" s="81">
        <v>69775905</v>
      </c>
      <c r="J637" s="162">
        <v>0.16872464873932527</v>
      </c>
      <c r="K637" s="162">
        <v>0.16233738229342817</v>
      </c>
      <c r="L637" s="81">
        <v>69775905</v>
      </c>
    </row>
    <row r="638" spans="1:12" ht="31.5" customHeight="1" x14ac:dyDescent="0.25">
      <c r="A638" s="188"/>
      <c r="B638" s="207" t="s">
        <v>592</v>
      </c>
      <c r="C638" s="207" t="s">
        <v>78</v>
      </c>
      <c r="D638" s="207" t="s">
        <v>526</v>
      </c>
      <c r="E638" s="215">
        <v>1</v>
      </c>
      <c r="F638" s="207" t="s">
        <v>83</v>
      </c>
      <c r="G638" s="87">
        <v>4551</v>
      </c>
      <c r="H638" s="64" t="s">
        <v>88</v>
      </c>
      <c r="I638" s="81">
        <v>100137227</v>
      </c>
      <c r="J638" s="162">
        <v>2.4327267659760149E-2</v>
      </c>
      <c r="K638" s="162">
        <v>0.23297462499845462</v>
      </c>
      <c r="L638" s="81">
        <v>99218934</v>
      </c>
    </row>
    <row r="639" spans="1:12" ht="15.75" customHeight="1" x14ac:dyDescent="0.25">
      <c r="A639" s="188"/>
      <c r="B639" s="207" t="s">
        <v>592</v>
      </c>
      <c r="C639" s="207" t="s">
        <v>78</v>
      </c>
      <c r="D639" s="207" t="s">
        <v>526</v>
      </c>
      <c r="E639" s="215">
        <v>1</v>
      </c>
      <c r="F639" s="207" t="s">
        <v>83</v>
      </c>
      <c r="G639" s="87">
        <v>684</v>
      </c>
      <c r="H639" s="64" t="s">
        <v>89</v>
      </c>
      <c r="I639" s="81">
        <v>2147521</v>
      </c>
      <c r="J639" s="162">
        <v>3.6563065434576888E-3</v>
      </c>
      <c r="K639" s="162">
        <v>4.996322692771454E-3</v>
      </c>
      <c r="L639" s="81">
        <v>2138023</v>
      </c>
    </row>
    <row r="640" spans="1:12" ht="31.5" customHeight="1" x14ac:dyDescent="0.25">
      <c r="A640" s="64">
        <v>417</v>
      </c>
      <c r="B640" s="65" t="s">
        <v>593</v>
      </c>
      <c r="C640" s="64" t="s">
        <v>78</v>
      </c>
      <c r="D640" s="67" t="s">
        <v>526</v>
      </c>
      <c r="E640" s="70">
        <v>100</v>
      </c>
      <c r="F640" s="64" t="s">
        <v>83</v>
      </c>
      <c r="G640" s="87">
        <v>270</v>
      </c>
      <c r="H640" s="64" t="s">
        <v>89</v>
      </c>
      <c r="I640" s="81">
        <v>3301535</v>
      </c>
      <c r="J640" s="162">
        <v>1.4432788987332984E-3</v>
      </c>
      <c r="K640" s="162">
        <v>7.6811981077154557E-3</v>
      </c>
      <c r="L640" s="81">
        <v>3301535</v>
      </c>
    </row>
    <row r="641" spans="1:12" ht="15.75" customHeight="1" x14ac:dyDescent="0.25">
      <c r="A641" s="189">
        <v>418</v>
      </c>
      <c r="B641" s="189" t="s">
        <v>594</v>
      </c>
      <c r="C641" s="189" t="s">
        <v>78</v>
      </c>
      <c r="D641" s="189" t="s">
        <v>526</v>
      </c>
      <c r="E641" s="214">
        <v>100</v>
      </c>
      <c r="F641" s="189" t="s">
        <v>83</v>
      </c>
      <c r="G641" s="87">
        <v>800</v>
      </c>
      <c r="H641" s="64" t="s">
        <v>85</v>
      </c>
      <c r="I641" s="81">
        <v>1502360</v>
      </c>
      <c r="J641" s="162">
        <v>4.2763819221727358E-3</v>
      </c>
      <c r="K641" s="162">
        <v>3.4953210519068829E-3</v>
      </c>
      <c r="L641" s="81">
        <v>1502360</v>
      </c>
    </row>
    <row r="642" spans="1:12" ht="31.5" customHeight="1" x14ac:dyDescent="0.25">
      <c r="A642" s="189"/>
      <c r="B642" s="207" t="s">
        <v>594</v>
      </c>
      <c r="C642" s="207" t="s">
        <v>78</v>
      </c>
      <c r="D642" s="207" t="s">
        <v>526</v>
      </c>
      <c r="E642" s="215">
        <v>1</v>
      </c>
      <c r="F642" s="207" t="s">
        <v>83</v>
      </c>
      <c r="G642" s="87">
        <v>470</v>
      </c>
      <c r="H642" s="64" t="s">
        <v>88</v>
      </c>
      <c r="I642" s="81">
        <v>31034045</v>
      </c>
      <c r="J642" s="162">
        <v>2.5123743792764821E-3</v>
      </c>
      <c r="K642" s="162">
        <v>7.2202368815946605E-2</v>
      </c>
      <c r="L642" s="81">
        <v>31034045</v>
      </c>
    </row>
    <row r="643" spans="1:12" ht="15.75" customHeight="1" x14ac:dyDescent="0.25">
      <c r="A643" s="189"/>
      <c r="B643" s="207" t="s">
        <v>594</v>
      </c>
      <c r="C643" s="207" t="s">
        <v>78</v>
      </c>
      <c r="D643" s="207" t="s">
        <v>526</v>
      </c>
      <c r="E643" s="215">
        <v>1</v>
      </c>
      <c r="F643" s="207" t="s">
        <v>83</v>
      </c>
      <c r="G643" s="87">
        <v>249</v>
      </c>
      <c r="H643" s="64" t="s">
        <v>89</v>
      </c>
      <c r="I643" s="81">
        <v>33650335</v>
      </c>
      <c r="J643" s="162">
        <v>1.331023873276264E-3</v>
      </c>
      <c r="K643" s="162">
        <v>7.8289307708684336E-2</v>
      </c>
      <c r="L643" s="81">
        <v>33650335</v>
      </c>
    </row>
    <row r="644" spans="1:12" ht="15.75" customHeight="1" x14ac:dyDescent="0.25">
      <c r="A644" s="188">
        <v>419</v>
      </c>
      <c r="B644" s="189" t="s">
        <v>595</v>
      </c>
      <c r="C644" s="189" t="s">
        <v>78</v>
      </c>
      <c r="D644" s="189" t="s">
        <v>526</v>
      </c>
      <c r="E644" s="214">
        <v>100</v>
      </c>
      <c r="F644" s="189" t="s">
        <v>83</v>
      </c>
      <c r="G644" s="87">
        <v>14261</v>
      </c>
      <c r="H644" s="64" t="s">
        <v>84</v>
      </c>
      <c r="I644" s="81">
        <v>70250973</v>
      </c>
      <c r="J644" s="162">
        <v>7.6231853240131722E-2</v>
      </c>
      <c r="K644" s="162">
        <v>0.16344265345445969</v>
      </c>
      <c r="L644" s="81">
        <v>70250973</v>
      </c>
    </row>
    <row r="645" spans="1:12" ht="15.75" customHeight="1" x14ac:dyDescent="0.25">
      <c r="A645" s="188"/>
      <c r="B645" s="207" t="s">
        <v>595</v>
      </c>
      <c r="C645" s="207" t="s">
        <v>78</v>
      </c>
      <c r="D645" s="207" t="s">
        <v>526</v>
      </c>
      <c r="E645" s="215">
        <v>1</v>
      </c>
      <c r="F645" s="207" t="s">
        <v>83</v>
      </c>
      <c r="G645" s="87">
        <v>340307</v>
      </c>
      <c r="H645" s="64" t="s">
        <v>85</v>
      </c>
      <c r="I645" s="81">
        <v>231617089</v>
      </c>
      <c r="J645" s="162">
        <v>1.8191033784860464</v>
      </c>
      <c r="K645" s="162">
        <v>0.53886956998528324</v>
      </c>
      <c r="L645" s="81">
        <v>228261243</v>
      </c>
    </row>
    <row r="646" spans="1:12" ht="31.5" customHeight="1" x14ac:dyDescent="0.25">
      <c r="A646" s="188"/>
      <c r="B646" s="207" t="s">
        <v>595</v>
      </c>
      <c r="C646" s="207" t="s">
        <v>78</v>
      </c>
      <c r="D646" s="207" t="s">
        <v>526</v>
      </c>
      <c r="E646" s="215">
        <v>1</v>
      </c>
      <c r="F646" s="207" t="s">
        <v>83</v>
      </c>
      <c r="G646" s="87">
        <v>53402</v>
      </c>
      <c r="H646" s="64" t="s">
        <v>94</v>
      </c>
      <c r="I646" s="81">
        <v>33278384</v>
      </c>
      <c r="J646" s="162">
        <v>0.28545918425983552</v>
      </c>
      <c r="K646" s="162">
        <v>7.7423943774222681E-2</v>
      </c>
      <c r="L646" s="81">
        <v>33278384</v>
      </c>
    </row>
    <row r="647" spans="1:12" ht="15.75" customHeight="1" x14ac:dyDescent="0.25">
      <c r="A647" s="188"/>
      <c r="B647" s="207" t="s">
        <v>595</v>
      </c>
      <c r="C647" s="207" t="s">
        <v>78</v>
      </c>
      <c r="D647" s="207" t="s">
        <v>526</v>
      </c>
      <c r="E647" s="215">
        <v>1</v>
      </c>
      <c r="F647" s="207" t="s">
        <v>83</v>
      </c>
      <c r="G647" s="87">
        <v>65820</v>
      </c>
      <c r="H647" s="64" t="s">
        <v>87</v>
      </c>
      <c r="I647" s="81">
        <v>74712145</v>
      </c>
      <c r="J647" s="162">
        <v>0.35183932264676182</v>
      </c>
      <c r="K647" s="162">
        <v>0.17382180918795734</v>
      </c>
      <c r="L647" s="81">
        <v>74712145</v>
      </c>
    </row>
    <row r="648" spans="1:12" ht="31.5" customHeight="1" x14ac:dyDescent="0.25">
      <c r="A648" s="188"/>
      <c r="B648" s="207" t="s">
        <v>595</v>
      </c>
      <c r="C648" s="207" t="s">
        <v>78</v>
      </c>
      <c r="D648" s="207" t="s">
        <v>526</v>
      </c>
      <c r="E648" s="215">
        <v>1</v>
      </c>
      <c r="F648" s="207" t="s">
        <v>83</v>
      </c>
      <c r="G648" s="87">
        <v>6373</v>
      </c>
      <c r="H648" s="64" t="s">
        <v>88</v>
      </c>
      <c r="I648" s="81">
        <v>461361038</v>
      </c>
      <c r="J648" s="162">
        <v>3.4066727487508552E-2</v>
      </c>
      <c r="K648" s="162">
        <v>1.0733811793784522</v>
      </c>
      <c r="L648" s="81">
        <v>460890740</v>
      </c>
    </row>
    <row r="649" spans="1:12" ht="15.75" customHeight="1" x14ac:dyDescent="0.25">
      <c r="A649" s="188"/>
      <c r="B649" s="207" t="s">
        <v>595</v>
      </c>
      <c r="C649" s="207" t="s">
        <v>78</v>
      </c>
      <c r="D649" s="207" t="s">
        <v>526</v>
      </c>
      <c r="E649" s="215">
        <v>1</v>
      </c>
      <c r="F649" s="207" t="s">
        <v>83</v>
      </c>
      <c r="G649" s="87">
        <v>3123</v>
      </c>
      <c r="H649" s="64" t="s">
        <v>89</v>
      </c>
      <c r="I649" s="81">
        <v>38773216</v>
      </c>
      <c r="J649" s="162">
        <v>1.6693925928681814E-2</v>
      </c>
      <c r="K649" s="162">
        <v>9.0207964891858672E-2</v>
      </c>
      <c r="L649" s="81">
        <v>38773216</v>
      </c>
    </row>
    <row r="650" spans="1:12" ht="15.75" customHeight="1" x14ac:dyDescent="0.25">
      <c r="A650" s="188">
        <v>420</v>
      </c>
      <c r="B650" s="189" t="s">
        <v>596</v>
      </c>
      <c r="C650" s="189" t="s">
        <v>78</v>
      </c>
      <c r="D650" s="189" t="s">
        <v>526</v>
      </c>
      <c r="E650" s="214">
        <v>100</v>
      </c>
      <c r="F650" s="189" t="s">
        <v>83</v>
      </c>
      <c r="G650" s="87">
        <v>91880</v>
      </c>
      <c r="H650" s="64" t="s">
        <v>85</v>
      </c>
      <c r="I650" s="81">
        <v>201182783</v>
      </c>
      <c r="J650" s="162">
        <v>0.49114246376153869</v>
      </c>
      <c r="K650" s="162">
        <v>0.46806252609302312</v>
      </c>
      <c r="L650" s="81">
        <v>89568276</v>
      </c>
    </row>
    <row r="651" spans="1:12" ht="31.5" customHeight="1" x14ac:dyDescent="0.25">
      <c r="A651" s="188"/>
      <c r="B651" s="207" t="s">
        <v>596</v>
      </c>
      <c r="C651" s="207" t="s">
        <v>78</v>
      </c>
      <c r="D651" s="207" t="s">
        <v>526</v>
      </c>
      <c r="E651" s="215">
        <v>1</v>
      </c>
      <c r="F651" s="207" t="s">
        <v>83</v>
      </c>
      <c r="G651" s="87">
        <v>29217</v>
      </c>
      <c r="H651" s="64" t="s">
        <v>94</v>
      </c>
      <c r="I651" s="81">
        <v>10947880</v>
      </c>
      <c r="J651" s="162">
        <v>0.15617881327515101</v>
      </c>
      <c r="K651" s="162">
        <v>2.5470829520055333E-2</v>
      </c>
      <c r="L651" s="81">
        <v>10947880</v>
      </c>
    </row>
    <row r="652" spans="1:12" ht="15.75" customHeight="1" x14ac:dyDescent="0.25">
      <c r="A652" s="188"/>
      <c r="B652" s="207" t="s">
        <v>596</v>
      </c>
      <c r="C652" s="207" t="s">
        <v>78</v>
      </c>
      <c r="D652" s="207" t="s">
        <v>526</v>
      </c>
      <c r="E652" s="215">
        <v>1</v>
      </c>
      <c r="F652" s="207" t="s">
        <v>83</v>
      </c>
      <c r="G652" s="87">
        <v>2367</v>
      </c>
      <c r="H652" s="64" t="s">
        <v>87</v>
      </c>
      <c r="I652" s="81">
        <v>18398445</v>
      </c>
      <c r="J652" s="162">
        <v>1.2652745012228581E-2</v>
      </c>
      <c r="K652" s="162">
        <v>4.2804968270488387E-2</v>
      </c>
      <c r="L652" s="81">
        <v>18398445</v>
      </c>
    </row>
    <row r="653" spans="1:12" ht="31.5" customHeight="1" x14ac:dyDescent="0.25">
      <c r="A653" s="64">
        <v>421</v>
      </c>
      <c r="B653" s="64" t="s">
        <v>597</v>
      </c>
      <c r="C653" s="64" t="s">
        <v>78</v>
      </c>
      <c r="D653" s="64" t="s">
        <v>526</v>
      </c>
      <c r="E653" s="76">
        <v>99.99</v>
      </c>
      <c r="F653" s="68" t="s">
        <v>598</v>
      </c>
      <c r="G653" s="76">
        <v>21798.19</v>
      </c>
      <c r="H653" s="64" t="s">
        <v>599</v>
      </c>
      <c r="I653" s="86">
        <v>166238515</v>
      </c>
      <c r="J653" s="163">
        <v>4.3705395295467043E-5</v>
      </c>
      <c r="K653" s="163">
        <v>2.195320448148445E-2</v>
      </c>
      <c r="L653" s="86">
        <v>0</v>
      </c>
    </row>
    <row r="654" spans="1:12" ht="47.25" customHeight="1" x14ac:dyDescent="0.25">
      <c r="A654" s="64">
        <v>422</v>
      </c>
      <c r="B654" s="64" t="s">
        <v>600</v>
      </c>
      <c r="C654" s="64" t="s">
        <v>78</v>
      </c>
      <c r="D654" s="64" t="s">
        <v>526</v>
      </c>
      <c r="E654" s="76">
        <v>100</v>
      </c>
      <c r="F654" s="69" t="s">
        <v>601</v>
      </c>
      <c r="G654" s="70" t="s">
        <v>201</v>
      </c>
      <c r="H654" s="64" t="s">
        <v>71</v>
      </c>
      <c r="I654" s="80">
        <v>0</v>
      </c>
      <c r="J654" s="163">
        <v>7.2538815802893205E-5</v>
      </c>
      <c r="K654" s="163">
        <v>2.4231745539529389E-2</v>
      </c>
      <c r="L654" s="86">
        <v>68006520</v>
      </c>
    </row>
    <row r="655" spans="1:12" ht="63" customHeight="1" x14ac:dyDescent="0.25">
      <c r="A655" s="64">
        <v>423</v>
      </c>
      <c r="B655" s="64" t="s">
        <v>602</v>
      </c>
      <c r="C655" s="64" t="s">
        <v>78</v>
      </c>
      <c r="D655" s="64" t="s">
        <v>526</v>
      </c>
      <c r="E655" s="70">
        <v>100</v>
      </c>
      <c r="F655" s="64" t="s">
        <v>603</v>
      </c>
      <c r="G655" s="70" t="s">
        <v>201</v>
      </c>
      <c r="H655" s="64" t="s">
        <v>71</v>
      </c>
      <c r="I655" s="80">
        <v>0</v>
      </c>
      <c r="J655" s="162">
        <v>5.5542273187989359E-5</v>
      </c>
      <c r="K655" s="162">
        <v>3.1410316426002144E-2</v>
      </c>
      <c r="L655" s="80">
        <v>25365813.98</v>
      </c>
    </row>
    <row r="656" spans="1:12" ht="31.5" customHeight="1" x14ac:dyDescent="0.25">
      <c r="A656" s="64">
        <v>424</v>
      </c>
      <c r="B656" s="105" t="s">
        <v>604</v>
      </c>
      <c r="C656" s="64" t="s">
        <v>78</v>
      </c>
      <c r="D656" s="64" t="s">
        <v>526</v>
      </c>
      <c r="E656" s="106">
        <v>100</v>
      </c>
      <c r="F656" s="64" t="s">
        <v>603</v>
      </c>
      <c r="G656" s="106">
        <v>26</v>
      </c>
      <c r="H656" s="64" t="s">
        <v>605</v>
      </c>
      <c r="I656" s="107" t="s">
        <v>606</v>
      </c>
      <c r="J656" s="176">
        <v>5.3114195671574531E-5</v>
      </c>
      <c r="K656" s="176">
        <v>3.2992068768034212E-2</v>
      </c>
      <c r="L656" s="85" t="s">
        <v>201</v>
      </c>
    </row>
    <row r="657" spans="1:12" ht="47.25" customHeight="1" x14ac:dyDescent="0.25">
      <c r="A657" s="64">
        <v>425</v>
      </c>
      <c r="B657" s="64" t="s">
        <v>607</v>
      </c>
      <c r="C657" s="64" t="s">
        <v>78</v>
      </c>
      <c r="D657" s="64" t="s">
        <v>526</v>
      </c>
      <c r="E657" s="70">
        <v>100</v>
      </c>
      <c r="F657" s="64" t="s">
        <v>608</v>
      </c>
      <c r="G657" s="70">
        <v>188</v>
      </c>
      <c r="H657" s="64" t="s">
        <v>609</v>
      </c>
      <c r="I657" s="80" t="s">
        <v>610</v>
      </c>
      <c r="J657" s="162">
        <v>3.3689575540255846E-4</v>
      </c>
      <c r="K657" s="162">
        <v>4.5764261837989734E-2</v>
      </c>
      <c r="L657" s="80">
        <v>0</v>
      </c>
    </row>
    <row r="658" spans="1:12" ht="47.25" customHeight="1" x14ac:dyDescent="0.25">
      <c r="A658" s="188">
        <v>426</v>
      </c>
      <c r="B658" s="188" t="s">
        <v>611</v>
      </c>
      <c r="C658" s="188" t="s">
        <v>78</v>
      </c>
      <c r="D658" s="188" t="s">
        <v>526</v>
      </c>
      <c r="E658" s="199">
        <v>100</v>
      </c>
      <c r="F658" s="64" t="s">
        <v>612</v>
      </c>
      <c r="G658" s="70">
        <v>1</v>
      </c>
      <c r="H658" s="64" t="s">
        <v>613</v>
      </c>
      <c r="I658" s="80">
        <v>50225856.369999997</v>
      </c>
      <c r="J658" s="162">
        <v>2.8712016631605433E-4</v>
      </c>
      <c r="K658" s="162">
        <v>3.6251237298074668E-2</v>
      </c>
      <c r="L658" s="80">
        <v>32018983.440000001</v>
      </c>
    </row>
    <row r="659" spans="1:12" ht="47.25" x14ac:dyDescent="0.25">
      <c r="A659" s="188"/>
      <c r="B659" s="207"/>
      <c r="C659" s="207"/>
      <c r="D659" s="207"/>
      <c r="E659" s="215"/>
      <c r="F659" s="64" t="s">
        <v>614</v>
      </c>
      <c r="G659" s="70">
        <v>41</v>
      </c>
      <c r="H659" s="64" t="s">
        <v>531</v>
      </c>
      <c r="I659" s="80">
        <f>1024679.87+2934440.41+3422946.44+5450685.72+5252000</f>
        <v>18084752.440000001</v>
      </c>
      <c r="J659" s="162">
        <v>1.7258194801242422E-3</v>
      </c>
      <c r="K659" s="162">
        <v>3.2077854330999829</v>
      </c>
      <c r="L659" s="80">
        <f>4590321.41+311581.43</f>
        <v>4901902.84</v>
      </c>
    </row>
    <row r="660" spans="1:12" ht="47.25" x14ac:dyDescent="0.25">
      <c r="A660" s="188"/>
      <c r="B660" s="207"/>
      <c r="C660" s="207"/>
      <c r="D660" s="207"/>
      <c r="E660" s="215"/>
      <c r="F660" s="64" t="s">
        <v>615</v>
      </c>
      <c r="G660" s="70">
        <v>37</v>
      </c>
      <c r="H660" s="64" t="s">
        <v>531</v>
      </c>
      <c r="I660" s="80">
        <f>178126.27+2129280+4085600</f>
        <v>6393006.2699999996</v>
      </c>
      <c r="J660" s="162">
        <v>1.5574468479169991E-3</v>
      </c>
      <c r="K660" s="162">
        <v>1.1339603599585051</v>
      </c>
      <c r="L660" s="80">
        <v>2990000</v>
      </c>
    </row>
    <row r="661" spans="1:12" ht="63" customHeight="1" x14ac:dyDescent="0.25">
      <c r="A661" s="188"/>
      <c r="B661" s="207"/>
      <c r="C661" s="207"/>
      <c r="D661" s="207"/>
      <c r="E661" s="215"/>
      <c r="F661" s="64" t="s">
        <v>616</v>
      </c>
      <c r="G661" s="70">
        <v>1</v>
      </c>
      <c r="H661" s="64" t="s">
        <v>531</v>
      </c>
      <c r="I661" s="80">
        <v>158000</v>
      </c>
      <c r="J661" s="162">
        <v>2.9646826475425141E-3</v>
      </c>
      <c r="K661" s="162">
        <v>3.1907793482829849E-2</v>
      </c>
      <c r="L661" s="80">
        <v>158000</v>
      </c>
    </row>
    <row r="662" spans="1:12" ht="94.5" customHeight="1" x14ac:dyDescent="0.25">
      <c r="A662" s="188"/>
      <c r="B662" s="207"/>
      <c r="C662" s="207"/>
      <c r="D662" s="207"/>
      <c r="E662" s="215"/>
      <c r="F662" s="64" t="s">
        <v>617</v>
      </c>
      <c r="G662" s="70">
        <v>1</v>
      </c>
      <c r="H662" s="64" t="s">
        <v>531</v>
      </c>
      <c r="I662" s="80">
        <v>1035359.71</v>
      </c>
      <c r="J662" s="162">
        <v>2.0335149199974246E-4</v>
      </c>
      <c r="K662" s="162">
        <v>7.7460900010673864E-2</v>
      </c>
      <c r="L662" s="80">
        <v>828287.77</v>
      </c>
    </row>
    <row r="663" spans="1:12" ht="110.25" customHeight="1" x14ac:dyDescent="0.25">
      <c r="A663" s="188"/>
      <c r="B663" s="207"/>
      <c r="C663" s="207"/>
      <c r="D663" s="207"/>
      <c r="E663" s="215"/>
      <c r="F663" s="64" t="s">
        <v>618</v>
      </c>
      <c r="G663" s="70">
        <v>2</v>
      </c>
      <c r="H663" s="64" t="s">
        <v>531</v>
      </c>
      <c r="I663" s="80">
        <v>8256124.0300000003</v>
      </c>
      <c r="J663" s="162">
        <v>6.7075641390959838E-5</v>
      </c>
      <c r="K663" s="162">
        <v>5.1226106466388317E-2</v>
      </c>
      <c r="L663" s="80">
        <v>6706124</v>
      </c>
    </row>
    <row r="664" spans="1:12" ht="141.75" customHeight="1" x14ac:dyDescent="0.25">
      <c r="A664" s="188"/>
      <c r="B664" s="207"/>
      <c r="C664" s="207"/>
      <c r="D664" s="207"/>
      <c r="E664" s="215"/>
      <c r="F664" s="64" t="s">
        <v>619</v>
      </c>
      <c r="G664" s="70">
        <v>4</v>
      </c>
      <c r="H664" s="64" t="s">
        <v>531</v>
      </c>
      <c r="I664" s="80">
        <v>1739300</v>
      </c>
      <c r="J664" s="162">
        <v>5.9791408841715322E-5</v>
      </c>
      <c r="K664" s="162">
        <v>3.8270039271077944E-2</v>
      </c>
      <c r="L664" s="80">
        <v>1739300</v>
      </c>
    </row>
    <row r="665" spans="1:12" ht="141.75" customHeight="1" x14ac:dyDescent="0.25">
      <c r="A665" s="188"/>
      <c r="B665" s="207"/>
      <c r="C665" s="207"/>
      <c r="D665" s="207"/>
      <c r="E665" s="215"/>
      <c r="F665" s="64" t="s">
        <v>620</v>
      </c>
      <c r="G665" s="70">
        <v>1</v>
      </c>
      <c r="H665" s="64" t="s">
        <v>613</v>
      </c>
      <c r="I665" s="80">
        <v>22335504.550000001</v>
      </c>
      <c r="J665" s="162">
        <v>6.070193791037089E-5</v>
      </c>
      <c r="K665" s="162">
        <v>2.4883664399345758E-2</v>
      </c>
      <c r="L665" s="80">
        <v>12251628.4</v>
      </c>
    </row>
    <row r="666" spans="1:12" ht="157.5" customHeight="1" x14ac:dyDescent="0.25">
      <c r="A666" s="188"/>
      <c r="B666" s="207"/>
      <c r="C666" s="207"/>
      <c r="D666" s="207"/>
      <c r="E666" s="215"/>
      <c r="F666" s="64" t="s">
        <v>621</v>
      </c>
      <c r="G666" s="70">
        <v>1300</v>
      </c>
      <c r="H666" s="64" t="s">
        <v>613</v>
      </c>
      <c r="I666" s="80">
        <v>134320</v>
      </c>
      <c r="J666" s="162">
        <v>2.1640240865047222E-4</v>
      </c>
      <c r="K666" s="162">
        <v>0.10144096540594848</v>
      </c>
      <c r="L666" s="80">
        <v>20541</v>
      </c>
    </row>
    <row r="667" spans="1:12" ht="31.5" customHeight="1" x14ac:dyDescent="0.25">
      <c r="A667" s="188"/>
      <c r="B667" s="207"/>
      <c r="C667" s="207"/>
      <c r="D667" s="207"/>
      <c r="E667" s="215"/>
      <c r="F667" s="64" t="s">
        <v>622</v>
      </c>
      <c r="G667" s="70">
        <v>319.54000000000002</v>
      </c>
      <c r="H667" s="64" t="s">
        <v>313</v>
      </c>
      <c r="I667" s="80">
        <v>16284500.48</v>
      </c>
      <c r="J667" s="162">
        <v>1.5175484477592723E-4</v>
      </c>
      <c r="K667" s="162">
        <v>4.1733599370826657E-2</v>
      </c>
      <c r="L667" s="80">
        <v>10145232.550000001</v>
      </c>
    </row>
    <row r="668" spans="1:12" ht="31.5" x14ac:dyDescent="0.25">
      <c r="A668" s="188"/>
      <c r="B668" s="207"/>
      <c r="C668" s="207"/>
      <c r="D668" s="207"/>
      <c r="E668" s="215"/>
      <c r="F668" s="64" t="s">
        <v>623</v>
      </c>
      <c r="G668" s="70">
        <v>20</v>
      </c>
      <c r="H668" s="64" t="s">
        <v>624</v>
      </c>
      <c r="I668" s="80">
        <v>4979647.99</v>
      </c>
      <c r="J668" s="162">
        <v>8.4186316103621582E-4</v>
      </c>
      <c r="K668" s="162">
        <v>0.88326574208209674</v>
      </c>
      <c r="L668" s="80"/>
    </row>
    <row r="669" spans="1:12" ht="47.25" customHeight="1" x14ac:dyDescent="0.25">
      <c r="A669" s="64">
        <v>427</v>
      </c>
      <c r="B669" s="88" t="s">
        <v>625</v>
      </c>
      <c r="C669" s="64" t="s">
        <v>78</v>
      </c>
      <c r="D669" s="64" t="s">
        <v>526</v>
      </c>
      <c r="E669" s="89">
        <v>100</v>
      </c>
      <c r="F669" s="88" t="s">
        <v>603</v>
      </c>
      <c r="G669" s="89">
        <v>10</v>
      </c>
      <c r="H669" s="64" t="s">
        <v>626</v>
      </c>
      <c r="I669" s="34">
        <v>1818979459.0999999</v>
      </c>
      <c r="J669" s="172"/>
      <c r="K669" s="172"/>
      <c r="L669" s="34">
        <v>1818979459.0999999</v>
      </c>
    </row>
    <row r="670" spans="1:12" ht="47.25" customHeight="1" x14ac:dyDescent="0.25">
      <c r="A670" s="64">
        <v>428</v>
      </c>
      <c r="B670" s="88" t="s">
        <v>627</v>
      </c>
      <c r="C670" s="64" t="s">
        <v>78</v>
      </c>
      <c r="D670" s="64" t="s">
        <v>526</v>
      </c>
      <c r="E670" s="89">
        <v>100</v>
      </c>
      <c r="F670" s="88" t="s">
        <v>628</v>
      </c>
      <c r="G670" s="89">
        <v>0</v>
      </c>
      <c r="H670" s="64" t="s">
        <v>629</v>
      </c>
      <c r="I670" s="34">
        <v>0</v>
      </c>
      <c r="J670" s="177"/>
      <c r="K670" s="177"/>
      <c r="L670" s="34" t="s">
        <v>630</v>
      </c>
    </row>
    <row r="671" spans="1:12" ht="63" customHeight="1" x14ac:dyDescent="0.25">
      <c r="A671" s="64">
        <v>429</v>
      </c>
      <c r="B671" s="64" t="s">
        <v>631</v>
      </c>
      <c r="C671" s="64" t="s">
        <v>78</v>
      </c>
      <c r="D671" s="64" t="s">
        <v>526</v>
      </c>
      <c r="E671" s="70">
        <v>100</v>
      </c>
      <c r="F671" s="64" t="s">
        <v>632</v>
      </c>
      <c r="G671" s="89" t="s">
        <v>201</v>
      </c>
      <c r="H671" s="88" t="s">
        <v>201</v>
      </c>
      <c r="I671" s="34">
        <v>0</v>
      </c>
      <c r="J671" s="185" t="s">
        <v>201</v>
      </c>
      <c r="K671" s="182" t="s">
        <v>201</v>
      </c>
      <c r="L671" s="81">
        <v>11188183138.610001</v>
      </c>
    </row>
    <row r="672" spans="1:12" ht="47.25" customHeight="1" x14ac:dyDescent="0.25">
      <c r="A672" s="64">
        <v>430</v>
      </c>
      <c r="B672" s="64" t="s">
        <v>633</v>
      </c>
      <c r="C672" s="64" t="s">
        <v>78</v>
      </c>
      <c r="D672" s="64" t="s">
        <v>526</v>
      </c>
      <c r="E672" s="70">
        <v>100</v>
      </c>
      <c r="F672" s="64" t="s">
        <v>632</v>
      </c>
      <c r="G672" s="89" t="s">
        <v>201</v>
      </c>
      <c r="H672" s="88" t="s">
        <v>201</v>
      </c>
      <c r="I672" s="34">
        <v>0</v>
      </c>
      <c r="J672" s="185" t="s">
        <v>201</v>
      </c>
      <c r="K672" s="182" t="s">
        <v>201</v>
      </c>
      <c r="L672" s="81">
        <v>400295526</v>
      </c>
    </row>
    <row r="673" spans="1:12" ht="31.5" customHeight="1" x14ac:dyDescent="0.25">
      <c r="A673" s="64">
        <v>431</v>
      </c>
      <c r="B673" s="64" t="s">
        <v>634</v>
      </c>
      <c r="C673" s="64" t="s">
        <v>78</v>
      </c>
      <c r="D673" s="64" t="s">
        <v>526</v>
      </c>
      <c r="E673" s="70">
        <v>100</v>
      </c>
      <c r="F673" s="64" t="s">
        <v>632</v>
      </c>
      <c r="G673" s="89" t="s">
        <v>201</v>
      </c>
      <c r="H673" s="88" t="s">
        <v>201</v>
      </c>
      <c r="I673" s="34">
        <v>0</v>
      </c>
      <c r="J673" s="185" t="s">
        <v>201</v>
      </c>
      <c r="K673" s="182" t="s">
        <v>201</v>
      </c>
      <c r="L673" s="81">
        <v>61245256.170000002</v>
      </c>
    </row>
    <row r="674" spans="1:12" ht="31.5" customHeight="1" x14ac:dyDescent="0.25">
      <c r="A674" s="64">
        <v>432</v>
      </c>
      <c r="B674" s="64" t="s">
        <v>635</v>
      </c>
      <c r="C674" s="64" t="s">
        <v>78</v>
      </c>
      <c r="D674" s="64" t="s">
        <v>526</v>
      </c>
      <c r="E674" s="70">
        <v>100</v>
      </c>
      <c r="F674" s="64" t="s">
        <v>343</v>
      </c>
      <c r="G674" s="70" t="s">
        <v>636</v>
      </c>
      <c r="H674" s="64" t="s">
        <v>345</v>
      </c>
      <c r="I674" s="80">
        <v>60819800</v>
      </c>
      <c r="J674" s="162">
        <v>1.7695072951573683</v>
      </c>
      <c r="K674" s="162">
        <v>1.3570813904916055</v>
      </c>
      <c r="L674" s="80">
        <v>61719800</v>
      </c>
    </row>
    <row r="675" spans="1:12" ht="31.5" customHeight="1" x14ac:dyDescent="0.25">
      <c r="A675" s="64">
        <v>433</v>
      </c>
      <c r="B675" s="64" t="s">
        <v>637</v>
      </c>
      <c r="C675" s="64" t="s">
        <v>78</v>
      </c>
      <c r="D675" s="64" t="s">
        <v>526</v>
      </c>
      <c r="E675" s="70">
        <v>100</v>
      </c>
      <c r="F675" s="64" t="s">
        <v>343</v>
      </c>
      <c r="G675" s="70" t="s">
        <v>638</v>
      </c>
      <c r="H675" s="64" t="s">
        <v>345</v>
      </c>
      <c r="I675" s="80">
        <v>79471900</v>
      </c>
      <c r="J675" s="162">
        <v>4.7426572044177346</v>
      </c>
      <c r="K675" s="162">
        <v>1.7732685171113653</v>
      </c>
      <c r="L675" s="80">
        <v>82249000</v>
      </c>
    </row>
    <row r="676" spans="1:12" ht="31.5" customHeight="1" x14ac:dyDescent="0.25">
      <c r="A676" s="64">
        <v>434</v>
      </c>
      <c r="B676" s="64" t="s">
        <v>639</v>
      </c>
      <c r="C676" s="64" t="s">
        <v>78</v>
      </c>
      <c r="D676" s="64" t="s">
        <v>526</v>
      </c>
      <c r="E676" s="70">
        <v>100</v>
      </c>
      <c r="F676" s="64" t="s">
        <v>343</v>
      </c>
      <c r="G676" s="70" t="s">
        <v>640</v>
      </c>
      <c r="H676" s="64" t="s">
        <v>345</v>
      </c>
      <c r="I676" s="80">
        <v>50812500</v>
      </c>
      <c r="J676" s="162">
        <v>5.1159226562042459</v>
      </c>
      <c r="K676" s="162">
        <v>1.1337869929587847</v>
      </c>
      <c r="L676" s="80">
        <v>52031300</v>
      </c>
    </row>
    <row r="677" spans="1:12" ht="31.5" customHeight="1" x14ac:dyDescent="0.25">
      <c r="A677" s="64">
        <v>435</v>
      </c>
      <c r="B677" s="64" t="s">
        <v>641</v>
      </c>
      <c r="C677" s="64" t="s">
        <v>78</v>
      </c>
      <c r="D677" s="64" t="s">
        <v>526</v>
      </c>
      <c r="E677" s="70">
        <v>100</v>
      </c>
      <c r="F677" s="64" t="s">
        <v>343</v>
      </c>
      <c r="G677" s="70" t="s">
        <v>642</v>
      </c>
      <c r="H677" s="64" t="s">
        <v>345</v>
      </c>
      <c r="I677" s="80">
        <v>26969900</v>
      </c>
      <c r="J677" s="162">
        <v>3.8043025919316215E-2</v>
      </c>
      <c r="K677" s="162">
        <v>0.60178345527968768</v>
      </c>
      <c r="L677" s="80">
        <v>27330600</v>
      </c>
    </row>
    <row r="678" spans="1:12" ht="47.25" customHeight="1" x14ac:dyDescent="0.25">
      <c r="A678" s="64">
        <v>436</v>
      </c>
      <c r="B678" s="64" t="s">
        <v>643</v>
      </c>
      <c r="C678" s="64" t="s">
        <v>78</v>
      </c>
      <c r="D678" s="64" t="s">
        <v>526</v>
      </c>
      <c r="E678" s="70">
        <v>100</v>
      </c>
      <c r="F678" s="64" t="s">
        <v>343</v>
      </c>
      <c r="G678" s="70" t="s">
        <v>644</v>
      </c>
      <c r="H678" s="64" t="s">
        <v>345</v>
      </c>
      <c r="I678" s="80">
        <v>54165800</v>
      </c>
      <c r="J678" s="162">
        <v>0.71884732858629818</v>
      </c>
      <c r="K678" s="162">
        <v>1.20860968271994</v>
      </c>
      <c r="L678" s="80">
        <v>55351900</v>
      </c>
    </row>
    <row r="679" spans="1:12" ht="31.5" customHeight="1" x14ac:dyDescent="0.25">
      <c r="A679" s="64">
        <v>437</v>
      </c>
      <c r="B679" s="64" t="s">
        <v>645</v>
      </c>
      <c r="C679" s="64" t="s">
        <v>78</v>
      </c>
      <c r="D679" s="64" t="s">
        <v>526</v>
      </c>
      <c r="E679" s="70">
        <v>100</v>
      </c>
      <c r="F679" s="64" t="s">
        <v>343</v>
      </c>
      <c r="G679" s="70" t="s">
        <v>646</v>
      </c>
      <c r="H679" s="64" t="s">
        <v>345</v>
      </c>
      <c r="I679" s="80">
        <v>43541000</v>
      </c>
      <c r="J679" s="162">
        <v>0.62355088705644268</v>
      </c>
      <c r="K679" s="162">
        <v>0.97153691435017864</v>
      </c>
      <c r="L679" s="80">
        <v>44742200</v>
      </c>
    </row>
    <row r="680" spans="1:12" ht="31.5" customHeight="1" x14ac:dyDescent="0.25">
      <c r="A680" s="64">
        <v>438</v>
      </c>
      <c r="B680" s="64" t="s">
        <v>647</v>
      </c>
      <c r="C680" s="64" t="s">
        <v>78</v>
      </c>
      <c r="D680" s="64" t="s">
        <v>526</v>
      </c>
      <c r="E680" s="70">
        <v>100</v>
      </c>
      <c r="F680" s="64" t="s">
        <v>343</v>
      </c>
      <c r="G680" s="70" t="s">
        <v>648</v>
      </c>
      <c r="H680" s="64" t="s">
        <v>345</v>
      </c>
      <c r="I680" s="80">
        <v>30136600</v>
      </c>
      <c r="J680" s="162">
        <v>0.20509761537247456</v>
      </c>
      <c r="K680" s="162">
        <v>0.67244251103570407</v>
      </c>
      <c r="L680" s="80">
        <v>30812900</v>
      </c>
    </row>
    <row r="681" spans="1:12" ht="31.5" customHeight="1" x14ac:dyDescent="0.25">
      <c r="A681" s="64">
        <v>439</v>
      </c>
      <c r="B681" s="64" t="s">
        <v>649</v>
      </c>
      <c r="C681" s="64" t="s">
        <v>78</v>
      </c>
      <c r="D681" s="64" t="s">
        <v>526</v>
      </c>
      <c r="E681" s="70">
        <v>100</v>
      </c>
      <c r="F681" s="64" t="s">
        <v>343</v>
      </c>
      <c r="G681" s="70" t="s">
        <v>650</v>
      </c>
      <c r="H681" s="64" t="s">
        <v>345</v>
      </c>
      <c r="I681" s="80">
        <v>34198700</v>
      </c>
      <c r="J681" s="162">
        <v>2.9902563872794548E-2</v>
      </c>
      <c r="K681" s="162">
        <v>0.7630807623340633</v>
      </c>
      <c r="L681" s="80">
        <v>36203000</v>
      </c>
    </row>
    <row r="682" spans="1:12" ht="47.25" customHeight="1" x14ac:dyDescent="0.25">
      <c r="A682" s="64">
        <v>440</v>
      </c>
      <c r="B682" s="64" t="s">
        <v>651</v>
      </c>
      <c r="C682" s="64" t="s">
        <v>78</v>
      </c>
      <c r="D682" s="64" t="s">
        <v>526</v>
      </c>
      <c r="E682" s="70">
        <v>100</v>
      </c>
      <c r="F682" s="64" t="s">
        <v>343</v>
      </c>
      <c r="G682" s="70" t="s">
        <v>652</v>
      </c>
      <c r="H682" s="64" t="s">
        <v>345</v>
      </c>
      <c r="I682" s="80">
        <v>41498200</v>
      </c>
      <c r="J682" s="162">
        <v>0.33413419569195441</v>
      </c>
      <c r="K682" s="162">
        <v>0.92595560917495179</v>
      </c>
      <c r="L682" s="80">
        <v>42549200</v>
      </c>
    </row>
    <row r="683" spans="1:12" ht="31.5" customHeight="1" x14ac:dyDescent="0.25">
      <c r="A683" s="64">
        <v>441</v>
      </c>
      <c r="B683" s="64" t="s">
        <v>653</v>
      </c>
      <c r="C683" s="64" t="s">
        <v>78</v>
      </c>
      <c r="D683" s="64" t="s">
        <v>526</v>
      </c>
      <c r="E683" s="70">
        <v>100</v>
      </c>
      <c r="F683" s="64" t="s">
        <v>343</v>
      </c>
      <c r="G683" s="70" t="s">
        <v>654</v>
      </c>
      <c r="H683" s="64" t="s">
        <v>345</v>
      </c>
      <c r="I683" s="80">
        <v>21856700</v>
      </c>
      <c r="J683" s="162">
        <v>0.17595806346163118</v>
      </c>
      <c r="K683" s="162">
        <v>0.4876918508044728</v>
      </c>
      <c r="L683" s="80">
        <v>22956100</v>
      </c>
    </row>
    <row r="684" spans="1:12" ht="47.25" customHeight="1" x14ac:dyDescent="0.25">
      <c r="A684" s="64">
        <v>442</v>
      </c>
      <c r="B684" s="64" t="s">
        <v>655</v>
      </c>
      <c r="C684" s="64" t="s">
        <v>78</v>
      </c>
      <c r="D684" s="64" t="s">
        <v>526</v>
      </c>
      <c r="E684" s="70">
        <v>100</v>
      </c>
      <c r="F684" s="64" t="s">
        <v>343</v>
      </c>
      <c r="G684" s="70" t="s">
        <v>656</v>
      </c>
      <c r="H684" s="64" t="s">
        <v>345</v>
      </c>
      <c r="I684" s="80">
        <v>48762300</v>
      </c>
      <c r="J684" s="162">
        <v>0.5816652828631691</v>
      </c>
      <c r="K684" s="162">
        <v>1.0880405704650262</v>
      </c>
      <c r="L684" s="80">
        <v>49597900</v>
      </c>
    </row>
    <row r="685" spans="1:12" ht="47.25" customHeight="1" x14ac:dyDescent="0.25">
      <c r="A685" s="64">
        <v>443</v>
      </c>
      <c r="B685" s="64" t="s">
        <v>657</v>
      </c>
      <c r="C685" s="64" t="s">
        <v>78</v>
      </c>
      <c r="D685" s="64" t="s">
        <v>526</v>
      </c>
      <c r="E685" s="70">
        <v>100</v>
      </c>
      <c r="F685" s="64" t="s">
        <v>658</v>
      </c>
      <c r="G685" s="70" t="s">
        <v>659</v>
      </c>
      <c r="H685" s="64" t="s">
        <v>345</v>
      </c>
      <c r="I685" s="80">
        <v>57710000</v>
      </c>
      <c r="J685" s="162"/>
      <c r="K685" s="162"/>
      <c r="L685" s="80">
        <v>58544800</v>
      </c>
    </row>
    <row r="686" spans="1:12" ht="47.25" customHeight="1" x14ac:dyDescent="0.25">
      <c r="A686" s="64">
        <v>444</v>
      </c>
      <c r="B686" s="64" t="s">
        <v>660</v>
      </c>
      <c r="C686" s="64" t="s">
        <v>78</v>
      </c>
      <c r="D686" s="64" t="s">
        <v>526</v>
      </c>
      <c r="E686" s="70">
        <v>100</v>
      </c>
      <c r="F686" s="64" t="s">
        <v>343</v>
      </c>
      <c r="G686" s="70" t="s">
        <v>661</v>
      </c>
      <c r="H686" s="64" t="s">
        <v>345</v>
      </c>
      <c r="I686" s="80">
        <v>24304600</v>
      </c>
      <c r="J686" s="162">
        <v>1.9312958512337816E-2</v>
      </c>
      <c r="K686" s="162">
        <v>0.54231221351175563</v>
      </c>
      <c r="L686" s="80">
        <v>24333800</v>
      </c>
    </row>
    <row r="687" spans="1:12" ht="63" customHeight="1" x14ac:dyDescent="0.25">
      <c r="A687" s="64">
        <v>445</v>
      </c>
      <c r="B687" s="64" t="s">
        <v>662</v>
      </c>
      <c r="C687" s="64" t="s">
        <v>78</v>
      </c>
      <c r="D687" s="64" t="s">
        <v>526</v>
      </c>
      <c r="E687" s="70">
        <v>100</v>
      </c>
      <c r="F687" s="64" t="s">
        <v>343</v>
      </c>
      <c r="G687" s="70" t="s">
        <v>663</v>
      </c>
      <c r="H687" s="64" t="s">
        <v>345</v>
      </c>
      <c r="I687" s="80">
        <v>43242600</v>
      </c>
      <c r="J687" s="162">
        <v>0.5900083808733565</v>
      </c>
      <c r="K687" s="162">
        <v>0.96487867004614125</v>
      </c>
      <c r="L687" s="80">
        <v>43740500</v>
      </c>
    </row>
    <row r="688" spans="1:12" ht="126" customHeight="1" x14ac:dyDescent="0.25">
      <c r="A688" s="64">
        <v>446</v>
      </c>
      <c r="B688" s="64" t="s">
        <v>664</v>
      </c>
      <c r="C688" s="64" t="s">
        <v>78</v>
      </c>
      <c r="D688" s="69" t="s">
        <v>526</v>
      </c>
      <c r="E688" s="70">
        <v>100</v>
      </c>
      <c r="F688" s="64" t="s">
        <v>425</v>
      </c>
      <c r="G688" s="70" t="s">
        <v>201</v>
      </c>
      <c r="H688" s="69" t="s">
        <v>201</v>
      </c>
      <c r="I688" s="80">
        <v>0</v>
      </c>
      <c r="J688" s="185" t="s">
        <v>201</v>
      </c>
      <c r="K688" s="182" t="s">
        <v>201</v>
      </c>
      <c r="L688" s="80">
        <v>0</v>
      </c>
    </row>
    <row r="689" spans="1:12" ht="110.25" customHeight="1" x14ac:dyDescent="0.25">
      <c r="A689" s="64">
        <v>447</v>
      </c>
      <c r="B689" s="64" t="s">
        <v>665</v>
      </c>
      <c r="C689" s="64" t="s">
        <v>78</v>
      </c>
      <c r="D689" s="69" t="s">
        <v>526</v>
      </c>
      <c r="E689" s="70">
        <v>100</v>
      </c>
      <c r="F689" s="64" t="s">
        <v>666</v>
      </c>
      <c r="G689" s="70" t="s">
        <v>201</v>
      </c>
      <c r="H689" s="69" t="s">
        <v>201</v>
      </c>
      <c r="I689" s="80">
        <v>0</v>
      </c>
      <c r="J689" s="185" t="s">
        <v>201</v>
      </c>
      <c r="K689" s="182" t="s">
        <v>201</v>
      </c>
      <c r="L689" s="80">
        <v>0</v>
      </c>
    </row>
    <row r="690" spans="1:12" ht="54" customHeight="1" x14ac:dyDescent="0.25">
      <c r="A690" s="64">
        <v>448</v>
      </c>
      <c r="B690" s="64" t="s">
        <v>667</v>
      </c>
      <c r="C690" s="64" t="s">
        <v>78</v>
      </c>
      <c r="D690" s="64" t="s">
        <v>526</v>
      </c>
      <c r="E690" s="70">
        <v>99.6</v>
      </c>
      <c r="F690" s="64" t="s">
        <v>3833</v>
      </c>
      <c r="G690" s="70" t="s">
        <v>201</v>
      </c>
      <c r="H690" s="69" t="s">
        <v>201</v>
      </c>
      <c r="I690" s="80">
        <v>0</v>
      </c>
      <c r="J690" s="185" t="s">
        <v>201</v>
      </c>
      <c r="K690" s="182" t="s">
        <v>201</v>
      </c>
      <c r="L690" s="80">
        <v>0</v>
      </c>
    </row>
    <row r="691" spans="1:12" ht="195.75" customHeight="1" x14ac:dyDescent="0.25">
      <c r="A691" s="188">
        <v>449</v>
      </c>
      <c r="B691" s="191" t="s">
        <v>668</v>
      </c>
      <c r="C691" s="191" t="s">
        <v>78</v>
      </c>
      <c r="D691" s="217" t="s">
        <v>526</v>
      </c>
      <c r="E691" s="222">
        <v>100</v>
      </c>
      <c r="F691" s="77" t="s">
        <v>669</v>
      </c>
      <c r="G691" s="78">
        <v>42177</v>
      </c>
      <c r="H691" s="77" t="s">
        <v>670</v>
      </c>
      <c r="I691" s="9">
        <v>19384262.559999999</v>
      </c>
      <c r="J691" s="166">
        <v>0.23240740113180205</v>
      </c>
      <c r="K691" s="166">
        <v>4.2278767961884609E-2</v>
      </c>
      <c r="L691" s="9">
        <v>55508697</v>
      </c>
    </row>
    <row r="692" spans="1:12" ht="116.25" customHeight="1" x14ac:dyDescent="0.25">
      <c r="A692" s="188"/>
      <c r="B692" s="207"/>
      <c r="C692" s="207" t="s">
        <v>78</v>
      </c>
      <c r="D692" s="223"/>
      <c r="E692" s="215">
        <v>100</v>
      </c>
      <c r="F692" s="77" t="s">
        <v>3836</v>
      </c>
      <c r="G692" s="78">
        <v>73</v>
      </c>
      <c r="H692" s="77" t="s">
        <v>671</v>
      </c>
      <c r="I692" s="9">
        <v>9153726.4800000004</v>
      </c>
      <c r="J692" s="166">
        <v>0</v>
      </c>
      <c r="K692" s="166">
        <v>2.3140709856657504E-2</v>
      </c>
      <c r="L692" s="9">
        <v>55508697</v>
      </c>
    </row>
    <row r="693" spans="1:12" ht="111.75" customHeight="1" x14ac:dyDescent="0.25">
      <c r="A693" s="188"/>
      <c r="B693" s="207"/>
      <c r="C693" s="207" t="s">
        <v>78</v>
      </c>
      <c r="D693" s="223"/>
      <c r="E693" s="215">
        <v>100</v>
      </c>
      <c r="F693" s="77" t="s">
        <v>3837</v>
      </c>
      <c r="G693" s="78">
        <v>178</v>
      </c>
      <c r="H693" s="77" t="s">
        <v>672</v>
      </c>
      <c r="I693" s="9">
        <v>598538.56000000006</v>
      </c>
      <c r="J693" s="166">
        <v>1.8374476605469267E-3</v>
      </c>
      <c r="K693" s="166">
        <v>1.577407406769827E-2</v>
      </c>
      <c r="L693" s="9">
        <v>55508697</v>
      </c>
    </row>
    <row r="694" spans="1:12" ht="87.75" customHeight="1" x14ac:dyDescent="0.25">
      <c r="A694" s="188"/>
      <c r="B694" s="207"/>
      <c r="C694" s="207" t="s">
        <v>78</v>
      </c>
      <c r="D694" s="223"/>
      <c r="E694" s="215">
        <v>100</v>
      </c>
      <c r="F694" s="77" t="s">
        <v>3838</v>
      </c>
      <c r="G694" s="78">
        <v>1242</v>
      </c>
      <c r="H694" s="77" t="s">
        <v>15</v>
      </c>
      <c r="I694" s="9">
        <v>15102261.529999999</v>
      </c>
      <c r="J694" s="166">
        <v>1.3390847503027819E-3</v>
      </c>
      <c r="K694" s="166">
        <v>9.9987197942615434E-3</v>
      </c>
      <c r="L694" s="9">
        <v>55508697</v>
      </c>
    </row>
    <row r="695" spans="1:12" ht="183.75" customHeight="1" x14ac:dyDescent="0.25">
      <c r="A695" s="188"/>
      <c r="B695" s="207"/>
      <c r="C695" s="207" t="s">
        <v>78</v>
      </c>
      <c r="D695" s="223"/>
      <c r="E695" s="215">
        <v>100</v>
      </c>
      <c r="F695" s="77" t="s">
        <v>673</v>
      </c>
      <c r="G695" s="78">
        <v>12</v>
      </c>
      <c r="H695" s="77" t="s">
        <v>674</v>
      </c>
      <c r="I695" s="9">
        <v>536164.67999999993</v>
      </c>
      <c r="J695" s="166">
        <v>2.379212456396987E-3</v>
      </c>
      <c r="K695" s="166">
        <v>8.204927170513239E-2</v>
      </c>
      <c r="L695" s="9">
        <v>55508697</v>
      </c>
    </row>
    <row r="696" spans="1:12" ht="293.25" customHeight="1" x14ac:dyDescent="0.25">
      <c r="A696" s="188"/>
      <c r="B696" s="207"/>
      <c r="C696" s="207" t="s">
        <v>78</v>
      </c>
      <c r="D696" s="223"/>
      <c r="E696" s="215">
        <v>100</v>
      </c>
      <c r="F696" s="77" t="s">
        <v>3839</v>
      </c>
      <c r="G696" s="78">
        <v>6</v>
      </c>
      <c r="H696" s="77" t="s">
        <v>675</v>
      </c>
      <c r="I696" s="9">
        <v>3542113.21</v>
      </c>
      <c r="J696" s="166">
        <v>3.6997831156371057E-4</v>
      </c>
      <c r="K696" s="166">
        <v>5.4598676288779367E-2</v>
      </c>
      <c r="L696" s="9">
        <v>55508697</v>
      </c>
    </row>
    <row r="697" spans="1:12" ht="50.25" customHeight="1" x14ac:dyDescent="0.25">
      <c r="A697" s="188"/>
      <c r="B697" s="207"/>
      <c r="C697" s="207" t="s">
        <v>78</v>
      </c>
      <c r="D697" s="197"/>
      <c r="E697" s="215">
        <v>100</v>
      </c>
      <c r="F697" s="77" t="s">
        <v>612</v>
      </c>
      <c r="G697" s="78">
        <v>2</v>
      </c>
      <c r="H697" s="77" t="s">
        <v>676</v>
      </c>
      <c r="I697" s="9">
        <v>1738903.45</v>
      </c>
      <c r="J697" s="166">
        <v>2.2884630592209825E-4</v>
      </c>
      <c r="K697" s="166">
        <v>3.2157846942618279E-2</v>
      </c>
      <c r="L697" s="9">
        <v>55508697</v>
      </c>
    </row>
    <row r="698" spans="1:12" ht="94.5" customHeight="1" x14ac:dyDescent="0.25">
      <c r="A698" s="191">
        <v>450</v>
      </c>
      <c r="B698" s="191" t="s">
        <v>677</v>
      </c>
      <c r="C698" s="191" t="s">
        <v>78</v>
      </c>
      <c r="D698" s="191" t="s">
        <v>526</v>
      </c>
      <c r="E698" s="222">
        <v>100</v>
      </c>
      <c r="F698" s="77" t="s">
        <v>678</v>
      </c>
      <c r="G698" s="78">
        <v>2886</v>
      </c>
      <c r="H698" s="77" t="s">
        <v>319</v>
      </c>
      <c r="I698" s="9">
        <v>346373.33</v>
      </c>
      <c r="J698" s="166">
        <v>4.6679790253075209E-4</v>
      </c>
      <c r="K698" s="166">
        <v>7.3415191866248466E-2</v>
      </c>
      <c r="L698" s="9">
        <v>362682466.23000002</v>
      </c>
    </row>
    <row r="699" spans="1:12" ht="31.5" customHeight="1" x14ac:dyDescent="0.25">
      <c r="A699" s="188"/>
      <c r="B699" s="207"/>
      <c r="C699" s="207" t="s">
        <v>78</v>
      </c>
      <c r="D699" s="207" t="s">
        <v>526</v>
      </c>
      <c r="E699" s="215">
        <v>100</v>
      </c>
      <c r="F699" s="77" t="s">
        <v>679</v>
      </c>
      <c r="G699" s="78">
        <v>172138</v>
      </c>
      <c r="H699" s="77" t="s">
        <v>319</v>
      </c>
      <c r="I699" s="9">
        <v>36614053.280000001</v>
      </c>
      <c r="J699" s="166">
        <v>3.787800925607143E-4</v>
      </c>
      <c r="K699" s="166">
        <v>5.7544259903574584E-2</v>
      </c>
      <c r="L699" s="9">
        <v>362682466.23000002</v>
      </c>
    </row>
    <row r="700" spans="1:12" ht="47.25" customHeight="1" x14ac:dyDescent="0.25">
      <c r="A700" s="64">
        <v>451</v>
      </c>
      <c r="B700" s="77" t="s">
        <v>680</v>
      </c>
      <c r="C700" s="77" t="s">
        <v>78</v>
      </c>
      <c r="D700" s="77" t="s">
        <v>526</v>
      </c>
      <c r="E700" s="78">
        <v>100</v>
      </c>
      <c r="F700" s="64" t="s">
        <v>681</v>
      </c>
      <c r="G700" s="78">
        <v>186916</v>
      </c>
      <c r="H700" s="64" t="s">
        <v>682</v>
      </c>
      <c r="I700" s="9">
        <v>202803860</v>
      </c>
      <c r="J700" s="166">
        <v>0.12877701342022713</v>
      </c>
      <c r="K700" s="166">
        <v>3.989118383024961</v>
      </c>
      <c r="L700" s="9">
        <v>226737602.69</v>
      </c>
    </row>
    <row r="701" spans="1:12" ht="47.25" customHeight="1" x14ac:dyDescent="0.25">
      <c r="A701" s="64">
        <v>452</v>
      </c>
      <c r="B701" s="77" t="s">
        <v>680</v>
      </c>
      <c r="C701" s="77" t="s">
        <v>78</v>
      </c>
      <c r="D701" s="77" t="s">
        <v>526</v>
      </c>
      <c r="E701" s="78">
        <v>100</v>
      </c>
      <c r="F701" s="64" t="s">
        <v>683</v>
      </c>
      <c r="G701" s="78">
        <v>6908</v>
      </c>
      <c r="H701" s="64" t="s">
        <v>682</v>
      </c>
      <c r="I701" s="9">
        <v>9491592</v>
      </c>
      <c r="J701" s="166">
        <v>4.7593122509947189E-3</v>
      </c>
      <c r="K701" s="166">
        <v>0.18669804475798762</v>
      </c>
      <c r="L701" s="9">
        <v>12503400</v>
      </c>
    </row>
    <row r="702" spans="1:12" ht="94.5" customHeight="1" x14ac:dyDescent="0.25">
      <c r="A702" s="64">
        <v>453</v>
      </c>
      <c r="B702" s="77" t="s">
        <v>680</v>
      </c>
      <c r="C702" s="77" t="s">
        <v>78</v>
      </c>
      <c r="D702" s="77" t="s">
        <v>526</v>
      </c>
      <c r="E702" s="78">
        <v>100</v>
      </c>
      <c r="F702" s="64" t="s">
        <v>684</v>
      </c>
      <c r="G702" s="78">
        <v>8906.7999999999993</v>
      </c>
      <c r="H702" s="64" t="s">
        <v>682</v>
      </c>
      <c r="I702" s="9">
        <v>12184502.399999999</v>
      </c>
      <c r="J702" s="166">
        <v>4.9016814862624491E-4</v>
      </c>
      <c r="K702" s="166">
        <v>6.1360003752828407E-2</v>
      </c>
      <c r="L702" s="9">
        <v>19015200</v>
      </c>
    </row>
    <row r="703" spans="1:12" ht="15.75" customHeight="1" x14ac:dyDescent="0.25">
      <c r="A703" s="64">
        <v>454</v>
      </c>
      <c r="B703" s="24" t="s">
        <v>685</v>
      </c>
      <c r="C703" s="64" t="s">
        <v>78</v>
      </c>
      <c r="D703" s="64" t="s">
        <v>526</v>
      </c>
      <c r="E703" s="78">
        <v>100</v>
      </c>
      <c r="F703" s="64" t="s">
        <v>202</v>
      </c>
      <c r="G703" s="70" t="s">
        <v>201</v>
      </c>
      <c r="H703" s="69" t="s">
        <v>201</v>
      </c>
      <c r="I703" s="80">
        <f t="shared" ref="I703:I704" si="2">L703+N703</f>
        <v>32623292.09</v>
      </c>
      <c r="J703" s="162" t="s">
        <v>201</v>
      </c>
      <c r="K703" s="162">
        <v>5.785293258457008</v>
      </c>
      <c r="L703" s="35">
        <v>32623292.09</v>
      </c>
    </row>
    <row r="704" spans="1:12" ht="31.5" customHeight="1" x14ac:dyDescent="0.25">
      <c r="A704" s="64">
        <v>455</v>
      </c>
      <c r="B704" s="24" t="s">
        <v>686</v>
      </c>
      <c r="C704" s="64" t="s">
        <v>78</v>
      </c>
      <c r="D704" s="64" t="s">
        <v>526</v>
      </c>
      <c r="E704" s="78">
        <v>100</v>
      </c>
      <c r="F704" s="64" t="s">
        <v>202</v>
      </c>
      <c r="G704" s="70" t="s">
        <v>201</v>
      </c>
      <c r="H704" s="69" t="s">
        <v>201</v>
      </c>
      <c r="I704" s="80">
        <f t="shared" si="2"/>
        <v>27778200</v>
      </c>
      <c r="J704" s="162" t="s">
        <v>201</v>
      </c>
      <c r="K704" s="162">
        <v>4.9260826512763645</v>
      </c>
      <c r="L704" s="35">
        <v>27778200</v>
      </c>
    </row>
    <row r="705" spans="1:12" ht="47.25" customHeight="1" x14ac:dyDescent="0.25">
      <c r="A705" s="64">
        <v>456</v>
      </c>
      <c r="B705" s="64" t="s">
        <v>687</v>
      </c>
      <c r="C705" s="64" t="s">
        <v>78</v>
      </c>
      <c r="D705" s="64" t="s">
        <v>526</v>
      </c>
      <c r="E705" s="70">
        <v>100</v>
      </c>
      <c r="F705" s="64" t="s">
        <v>200</v>
      </c>
      <c r="G705" s="70" t="s">
        <v>201</v>
      </c>
      <c r="H705" s="69" t="s">
        <v>201</v>
      </c>
      <c r="I705" s="80">
        <v>2799985.82</v>
      </c>
      <c r="J705" s="95" t="s">
        <v>201</v>
      </c>
      <c r="K705" s="168">
        <v>5.562685923074695E-2</v>
      </c>
      <c r="L705" s="80">
        <v>329342396.61000001</v>
      </c>
    </row>
    <row r="706" spans="1:12" ht="47.25" customHeight="1" x14ac:dyDescent="0.25">
      <c r="A706" s="64">
        <v>457</v>
      </c>
      <c r="B706" s="64" t="s">
        <v>688</v>
      </c>
      <c r="C706" s="64" t="s">
        <v>78</v>
      </c>
      <c r="D706" s="64" t="s">
        <v>526</v>
      </c>
      <c r="E706" s="70">
        <v>100</v>
      </c>
      <c r="F706" s="64" t="s">
        <v>200</v>
      </c>
      <c r="G706" s="70" t="s">
        <v>201</v>
      </c>
      <c r="H706" s="69" t="s">
        <v>201</v>
      </c>
      <c r="I706" s="80">
        <v>127782166.11000001</v>
      </c>
      <c r="J706" s="95" t="s">
        <v>201</v>
      </c>
      <c r="K706" s="168">
        <v>2.5386273443345133</v>
      </c>
      <c r="L706" s="80">
        <v>114319555.90000001</v>
      </c>
    </row>
    <row r="707" spans="1:12" ht="47.25" customHeight="1" x14ac:dyDescent="0.25">
      <c r="A707" s="64">
        <v>458</v>
      </c>
      <c r="B707" s="64" t="s">
        <v>689</v>
      </c>
      <c r="C707" s="64" t="s">
        <v>78</v>
      </c>
      <c r="D707" s="64" t="s">
        <v>526</v>
      </c>
      <c r="E707" s="70">
        <v>100</v>
      </c>
      <c r="F707" s="64" t="s">
        <v>200</v>
      </c>
      <c r="G707" s="70" t="s">
        <v>201</v>
      </c>
      <c r="H707" s="69" t="s">
        <v>201</v>
      </c>
      <c r="I707" s="80">
        <v>118882345.38</v>
      </c>
      <c r="J707" s="95" t="s">
        <v>201</v>
      </c>
      <c r="K707" s="168">
        <v>2.3618160650093221</v>
      </c>
      <c r="L707" s="80">
        <v>89976299.379999995</v>
      </c>
    </row>
    <row r="708" spans="1:12" ht="47.25" customHeight="1" x14ac:dyDescent="0.25">
      <c r="A708" s="64">
        <v>459</v>
      </c>
      <c r="B708" s="64" t="s">
        <v>690</v>
      </c>
      <c r="C708" s="64" t="s">
        <v>78</v>
      </c>
      <c r="D708" s="64" t="s">
        <v>526</v>
      </c>
      <c r="E708" s="70">
        <v>100</v>
      </c>
      <c r="F708" s="64" t="s">
        <v>200</v>
      </c>
      <c r="G708" s="70" t="s">
        <v>201</v>
      </c>
      <c r="H708" s="69" t="s">
        <v>201</v>
      </c>
      <c r="I708" s="80">
        <f t="shared" ref="I708" si="3">72719419.92+110000000+33386842.45</f>
        <v>216106262.37</v>
      </c>
      <c r="J708" s="95" t="s">
        <v>201</v>
      </c>
      <c r="K708" s="168">
        <v>4.2933476840746492</v>
      </c>
      <c r="L708" s="80">
        <f t="shared" ref="L708" si="4">72719419.92+110000000</f>
        <v>182719419.92000002</v>
      </c>
    </row>
    <row r="709" spans="1:12" ht="47.25" customHeight="1" x14ac:dyDescent="0.25">
      <c r="A709" s="64">
        <v>460</v>
      </c>
      <c r="B709" s="64" t="s">
        <v>691</v>
      </c>
      <c r="C709" s="64" t="s">
        <v>78</v>
      </c>
      <c r="D709" s="64" t="s">
        <v>526</v>
      </c>
      <c r="E709" s="70">
        <v>100</v>
      </c>
      <c r="F709" s="64" t="s">
        <v>200</v>
      </c>
      <c r="G709" s="70" t="s">
        <v>201</v>
      </c>
      <c r="H709" s="69" t="s">
        <v>201</v>
      </c>
      <c r="I709" s="80">
        <v>144966931.46000001</v>
      </c>
      <c r="J709" s="95" t="s">
        <v>201</v>
      </c>
      <c r="K709" s="168">
        <v>2.8800342601159179</v>
      </c>
      <c r="L709" s="80">
        <v>15000000</v>
      </c>
    </row>
    <row r="710" spans="1:12" ht="47.25" customHeight="1" x14ac:dyDescent="0.25">
      <c r="A710" s="64">
        <v>461</v>
      </c>
      <c r="B710" s="64" t="s">
        <v>692</v>
      </c>
      <c r="C710" s="64" t="s">
        <v>78</v>
      </c>
      <c r="D710" s="64" t="s">
        <v>526</v>
      </c>
      <c r="E710" s="70">
        <v>100</v>
      </c>
      <c r="F710" s="64" t="s">
        <v>200</v>
      </c>
      <c r="G710" s="70" t="s">
        <v>201</v>
      </c>
      <c r="H710" s="69" t="s">
        <v>201</v>
      </c>
      <c r="I710" s="80">
        <v>62317996.579999998</v>
      </c>
      <c r="J710" s="95" t="s">
        <v>201</v>
      </c>
      <c r="K710" s="168">
        <v>1.2380614210745644</v>
      </c>
      <c r="L710" s="80">
        <v>57622441.119999997</v>
      </c>
    </row>
    <row r="711" spans="1:12" ht="47.25" customHeight="1" x14ac:dyDescent="0.25">
      <c r="A711" s="64">
        <v>462</v>
      </c>
      <c r="B711" s="64" t="s">
        <v>693</v>
      </c>
      <c r="C711" s="64" t="s">
        <v>78</v>
      </c>
      <c r="D711" s="64" t="s">
        <v>526</v>
      </c>
      <c r="E711" s="70">
        <v>100</v>
      </c>
      <c r="F711" s="64" t="s">
        <v>200</v>
      </c>
      <c r="G711" s="70" t="s">
        <v>201</v>
      </c>
      <c r="H711" s="69" t="s">
        <v>201</v>
      </c>
      <c r="I711" s="80">
        <v>75443378.810000002</v>
      </c>
      <c r="J711" s="95" t="s">
        <v>201</v>
      </c>
      <c r="K711" s="168">
        <v>1.4988212379431936</v>
      </c>
      <c r="L711" s="80">
        <v>53651394.210000001</v>
      </c>
    </row>
    <row r="712" spans="1:12" ht="47.25" customHeight="1" x14ac:dyDescent="0.25">
      <c r="A712" s="64">
        <v>463</v>
      </c>
      <c r="B712" s="64" t="s">
        <v>694</v>
      </c>
      <c r="C712" s="64" t="s">
        <v>78</v>
      </c>
      <c r="D712" s="64" t="s">
        <v>526</v>
      </c>
      <c r="E712" s="70">
        <v>100</v>
      </c>
      <c r="F712" s="64" t="s">
        <v>200</v>
      </c>
      <c r="G712" s="70" t="s">
        <v>201</v>
      </c>
      <c r="H712" s="69" t="s">
        <v>201</v>
      </c>
      <c r="I712" s="80">
        <v>50866825</v>
      </c>
      <c r="J712" s="95" t="s">
        <v>201</v>
      </c>
      <c r="K712" s="168">
        <v>1.0105628727041338</v>
      </c>
      <c r="L712" s="80">
        <v>50515075</v>
      </c>
    </row>
    <row r="713" spans="1:12" ht="47.25" customHeight="1" x14ac:dyDescent="0.25">
      <c r="A713" s="64">
        <v>464</v>
      </c>
      <c r="B713" s="64" t="s">
        <v>695</v>
      </c>
      <c r="C713" s="64" t="s">
        <v>78</v>
      </c>
      <c r="D713" s="64" t="s">
        <v>526</v>
      </c>
      <c r="E713" s="70">
        <v>100</v>
      </c>
      <c r="F713" s="64" t="s">
        <v>200</v>
      </c>
      <c r="G713" s="70" t="s">
        <v>201</v>
      </c>
      <c r="H713" s="69" t="s">
        <v>201</v>
      </c>
      <c r="I713" s="80">
        <f>17966301.05+131660000+5952524.41</f>
        <v>155578825.46000001</v>
      </c>
      <c r="J713" s="95" t="s">
        <v>201</v>
      </c>
      <c r="K713" s="168">
        <v>3.0908590184033038</v>
      </c>
      <c r="L713" s="80">
        <f>17966301.05+131660000</f>
        <v>149626301.05000001</v>
      </c>
    </row>
    <row r="714" spans="1:12" ht="47.25" customHeight="1" x14ac:dyDescent="0.25">
      <c r="A714" s="64">
        <v>465</v>
      </c>
      <c r="B714" s="64" t="s">
        <v>696</v>
      </c>
      <c r="C714" s="64" t="s">
        <v>78</v>
      </c>
      <c r="D714" s="64" t="s">
        <v>526</v>
      </c>
      <c r="E714" s="70">
        <v>100</v>
      </c>
      <c r="F714" s="64" t="s">
        <v>200</v>
      </c>
      <c r="G714" s="70" t="s">
        <v>201</v>
      </c>
      <c r="H714" s="69" t="s">
        <v>201</v>
      </c>
      <c r="I714" s="80">
        <v>197421707</v>
      </c>
      <c r="J714" s="95" t="s">
        <v>201</v>
      </c>
      <c r="K714" s="168">
        <v>3.9221446858551481</v>
      </c>
      <c r="L714" s="80">
        <v>194596605.66</v>
      </c>
    </row>
    <row r="715" spans="1:12" ht="47.25" customHeight="1" x14ac:dyDescent="0.25">
      <c r="A715" s="64">
        <v>466</v>
      </c>
      <c r="B715" s="64" t="s">
        <v>697</v>
      </c>
      <c r="C715" s="64" t="s">
        <v>78</v>
      </c>
      <c r="D715" s="64" t="s">
        <v>526</v>
      </c>
      <c r="E715" s="70">
        <v>100</v>
      </c>
      <c r="F715" s="64" t="s">
        <v>200</v>
      </c>
      <c r="G715" s="70" t="s">
        <v>201</v>
      </c>
      <c r="H715" s="69" t="s">
        <v>201</v>
      </c>
      <c r="I715" s="80">
        <v>31471361.690000001</v>
      </c>
      <c r="J715" s="95" t="s">
        <v>201</v>
      </c>
      <c r="K715" s="168">
        <v>0.62523638299337969</v>
      </c>
      <c r="L715" s="80">
        <v>211494120</v>
      </c>
    </row>
    <row r="716" spans="1:12" ht="47.25" customHeight="1" x14ac:dyDescent="0.25">
      <c r="A716" s="64">
        <v>467</v>
      </c>
      <c r="B716" s="64" t="s">
        <v>698</v>
      </c>
      <c r="C716" s="64" t="s">
        <v>78</v>
      </c>
      <c r="D716" s="64" t="s">
        <v>526</v>
      </c>
      <c r="E716" s="70">
        <v>100</v>
      </c>
      <c r="F716" s="64" t="s">
        <v>200</v>
      </c>
      <c r="G716" s="70" t="s">
        <v>201</v>
      </c>
      <c r="H716" s="69" t="s">
        <v>201</v>
      </c>
      <c r="I716" s="80">
        <f t="shared" ref="I716" si="5">83990890+234680</f>
        <v>84225570</v>
      </c>
      <c r="J716" s="95" t="s">
        <v>201</v>
      </c>
      <c r="K716" s="168">
        <v>1.6732955904824629</v>
      </c>
      <c r="L716" s="80">
        <v>83990890</v>
      </c>
    </row>
    <row r="717" spans="1:12" ht="47.25" customHeight="1" x14ac:dyDescent="0.25">
      <c r="A717" s="64">
        <v>468</v>
      </c>
      <c r="B717" s="64" t="s">
        <v>699</v>
      </c>
      <c r="C717" s="64" t="s">
        <v>78</v>
      </c>
      <c r="D717" s="64" t="s">
        <v>526</v>
      </c>
      <c r="E717" s="70">
        <v>100</v>
      </c>
      <c r="F717" s="64" t="s">
        <v>200</v>
      </c>
      <c r="G717" s="70" t="s">
        <v>201</v>
      </c>
      <c r="H717" s="69" t="s">
        <v>201</v>
      </c>
      <c r="I717" s="80">
        <v>93081003.189999998</v>
      </c>
      <c r="J717" s="95" t="s">
        <v>201</v>
      </c>
      <c r="K717" s="168">
        <v>1.8492250298277717</v>
      </c>
      <c r="L717" s="80">
        <v>82184363.189999998</v>
      </c>
    </row>
    <row r="718" spans="1:12" ht="47.25" customHeight="1" x14ac:dyDescent="0.25">
      <c r="A718" s="64">
        <v>469</v>
      </c>
      <c r="B718" s="64" t="s">
        <v>700</v>
      </c>
      <c r="C718" s="64" t="s">
        <v>78</v>
      </c>
      <c r="D718" s="64" t="s">
        <v>526</v>
      </c>
      <c r="E718" s="70">
        <v>100</v>
      </c>
      <c r="F718" s="64" t="s">
        <v>200</v>
      </c>
      <c r="G718" s="70" t="s">
        <v>201</v>
      </c>
      <c r="H718" s="69" t="s">
        <v>201</v>
      </c>
      <c r="I718" s="80">
        <v>91225154.689999998</v>
      </c>
      <c r="J718" s="95" t="s">
        <v>201</v>
      </c>
      <c r="K718" s="168">
        <v>1.8123551919429881</v>
      </c>
      <c r="L718" s="80">
        <v>75475067.260000005</v>
      </c>
    </row>
    <row r="719" spans="1:12" ht="47.25" customHeight="1" x14ac:dyDescent="0.25">
      <c r="A719" s="64">
        <v>470</v>
      </c>
      <c r="B719" s="64" t="s">
        <v>701</v>
      </c>
      <c r="C719" s="64" t="s">
        <v>78</v>
      </c>
      <c r="D719" s="64" t="s">
        <v>526</v>
      </c>
      <c r="E719" s="70">
        <v>100</v>
      </c>
      <c r="F719" s="64" t="s">
        <v>200</v>
      </c>
      <c r="G719" s="70" t="s">
        <v>201</v>
      </c>
      <c r="H719" s="69" t="s">
        <v>201</v>
      </c>
      <c r="I719" s="80">
        <v>62857969.399999999</v>
      </c>
      <c r="J719" s="95" t="s">
        <v>201</v>
      </c>
      <c r="K719" s="168">
        <v>1.2487889725614394</v>
      </c>
      <c r="L719" s="80">
        <v>62857969.399999999</v>
      </c>
    </row>
    <row r="720" spans="1:12" ht="47.25" customHeight="1" x14ac:dyDescent="0.25">
      <c r="A720" s="64">
        <v>471</v>
      </c>
      <c r="B720" s="64" t="s">
        <v>702</v>
      </c>
      <c r="C720" s="64" t="s">
        <v>78</v>
      </c>
      <c r="D720" s="64" t="s">
        <v>526</v>
      </c>
      <c r="E720" s="70">
        <v>100</v>
      </c>
      <c r="F720" s="64" t="s">
        <v>200</v>
      </c>
      <c r="G720" s="70" t="s">
        <v>201</v>
      </c>
      <c r="H720" s="69" t="s">
        <v>201</v>
      </c>
      <c r="I720" s="80">
        <v>50735444</v>
      </c>
      <c r="J720" s="95" t="s">
        <v>201</v>
      </c>
      <c r="K720" s="168">
        <v>1.0079527479169323</v>
      </c>
      <c r="L720" s="80">
        <v>50000000</v>
      </c>
    </row>
    <row r="721" spans="1:12" ht="47.25" customHeight="1" x14ac:dyDescent="0.25">
      <c r="A721" s="64">
        <v>472</v>
      </c>
      <c r="B721" s="64" t="s">
        <v>703</v>
      </c>
      <c r="C721" s="64" t="s">
        <v>78</v>
      </c>
      <c r="D721" s="64" t="s">
        <v>526</v>
      </c>
      <c r="E721" s="70">
        <v>100</v>
      </c>
      <c r="F721" s="64" t="s">
        <v>200</v>
      </c>
      <c r="G721" s="70" t="s">
        <v>201</v>
      </c>
      <c r="H721" s="69" t="s">
        <v>201</v>
      </c>
      <c r="I721" s="80">
        <v>53989378.350000001</v>
      </c>
      <c r="J721" s="95" t="s">
        <v>201</v>
      </c>
      <c r="K721" s="168">
        <v>1.0725981281687302</v>
      </c>
      <c r="L721" s="80">
        <v>53989378.350000001</v>
      </c>
    </row>
    <row r="722" spans="1:12" ht="47.25" customHeight="1" x14ac:dyDescent="0.25">
      <c r="A722" s="64">
        <v>473</v>
      </c>
      <c r="B722" s="64" t="s">
        <v>704</v>
      </c>
      <c r="C722" s="64" t="s">
        <v>78</v>
      </c>
      <c r="D722" s="64" t="s">
        <v>526</v>
      </c>
      <c r="E722" s="70">
        <v>100</v>
      </c>
      <c r="F722" s="64" t="s">
        <v>200</v>
      </c>
      <c r="G722" s="70" t="s">
        <v>201</v>
      </c>
      <c r="H722" s="69" t="s">
        <v>201</v>
      </c>
      <c r="I722" s="80">
        <v>64080343.899999999</v>
      </c>
      <c r="J722" s="95" t="s">
        <v>201</v>
      </c>
      <c r="K722" s="168">
        <v>1.2730736863457237</v>
      </c>
      <c r="L722" s="80">
        <v>64080200.390000001</v>
      </c>
    </row>
    <row r="723" spans="1:12" ht="47.25" customHeight="1" x14ac:dyDescent="0.25">
      <c r="A723" s="64">
        <v>474</v>
      </c>
      <c r="B723" s="64" t="s">
        <v>705</v>
      </c>
      <c r="C723" s="64" t="s">
        <v>78</v>
      </c>
      <c r="D723" s="64" t="s">
        <v>526</v>
      </c>
      <c r="E723" s="70">
        <v>100</v>
      </c>
      <c r="F723" s="64" t="s">
        <v>200</v>
      </c>
      <c r="G723" s="70" t="s">
        <v>201</v>
      </c>
      <c r="H723" s="69" t="s">
        <v>201</v>
      </c>
      <c r="I723" s="80">
        <f>2386836.42+52346000</f>
        <v>54732836.420000002</v>
      </c>
      <c r="J723" s="95" t="s">
        <v>201</v>
      </c>
      <c r="K723" s="168">
        <v>1.0873682877561286</v>
      </c>
      <c r="L723" s="80">
        <v>52346000</v>
      </c>
    </row>
    <row r="724" spans="1:12" ht="47.25" customHeight="1" x14ac:dyDescent="0.25">
      <c r="A724" s="64">
        <v>475</v>
      </c>
      <c r="B724" s="64" t="s">
        <v>706</v>
      </c>
      <c r="C724" s="64" t="s">
        <v>78</v>
      </c>
      <c r="D724" s="64" t="s">
        <v>526</v>
      </c>
      <c r="E724" s="70">
        <v>100</v>
      </c>
      <c r="F724" s="64" t="s">
        <v>200</v>
      </c>
      <c r="G724" s="70" t="s">
        <v>201</v>
      </c>
      <c r="H724" s="69" t="s">
        <v>201</v>
      </c>
      <c r="I724" s="80">
        <v>81199712.939999998</v>
      </c>
      <c r="J724" s="95" t="s">
        <v>201</v>
      </c>
      <c r="K724" s="168">
        <v>1.6131813843580256</v>
      </c>
      <c r="L724" s="80">
        <v>81199712.939999998</v>
      </c>
    </row>
    <row r="725" spans="1:12" ht="47.25" customHeight="1" x14ac:dyDescent="0.25">
      <c r="A725" s="64">
        <v>476</v>
      </c>
      <c r="B725" s="64" t="s">
        <v>707</v>
      </c>
      <c r="C725" s="64" t="s">
        <v>78</v>
      </c>
      <c r="D725" s="64" t="s">
        <v>526</v>
      </c>
      <c r="E725" s="70">
        <v>100</v>
      </c>
      <c r="F725" s="64" t="s">
        <v>200</v>
      </c>
      <c r="G725" s="70" t="s">
        <v>201</v>
      </c>
      <c r="H725" s="69" t="s">
        <v>201</v>
      </c>
      <c r="I725" s="80">
        <v>37145850</v>
      </c>
      <c r="J725" s="95" t="s">
        <v>201</v>
      </c>
      <c r="K725" s="168">
        <v>0.73797051192082164</v>
      </c>
      <c r="L725" s="80">
        <v>36023000</v>
      </c>
    </row>
    <row r="726" spans="1:12" ht="78.75" customHeight="1" x14ac:dyDescent="0.25">
      <c r="A726" s="64">
        <v>477</v>
      </c>
      <c r="B726" s="64" t="s">
        <v>708</v>
      </c>
      <c r="C726" s="64" t="s">
        <v>74</v>
      </c>
      <c r="D726" s="64" t="s">
        <v>526</v>
      </c>
      <c r="E726" s="70">
        <v>100</v>
      </c>
      <c r="F726" s="64" t="s">
        <v>709</v>
      </c>
      <c r="G726" s="70" t="s">
        <v>201</v>
      </c>
      <c r="H726" s="69" t="s">
        <v>201</v>
      </c>
      <c r="I726" s="80">
        <v>0</v>
      </c>
      <c r="J726" s="162">
        <v>2.6192886208325036E-4</v>
      </c>
      <c r="K726" s="162">
        <v>4.932736966996544E-2</v>
      </c>
      <c r="L726" s="80">
        <v>242294500.99000001</v>
      </c>
    </row>
    <row r="727" spans="1:12" ht="78.75" customHeight="1" x14ac:dyDescent="0.25">
      <c r="A727" s="64">
        <v>478</v>
      </c>
      <c r="B727" s="64" t="s">
        <v>710</v>
      </c>
      <c r="C727" s="64" t="s">
        <v>74</v>
      </c>
      <c r="D727" s="64" t="s">
        <v>526</v>
      </c>
      <c r="E727" s="70">
        <v>100</v>
      </c>
      <c r="F727" s="64" t="s">
        <v>711</v>
      </c>
      <c r="G727" s="70" t="s">
        <v>201</v>
      </c>
      <c r="H727" s="69" t="s">
        <v>201</v>
      </c>
      <c r="I727" s="80">
        <v>25160497.07</v>
      </c>
      <c r="J727" s="162">
        <v>8.7714300280485936E-5</v>
      </c>
      <c r="K727" s="162">
        <v>2.6347828434320641E-4</v>
      </c>
      <c r="L727" s="80">
        <v>38951000</v>
      </c>
    </row>
    <row r="728" spans="1:12" ht="47.25" customHeight="1" x14ac:dyDescent="0.25">
      <c r="A728" s="64">
        <v>479</v>
      </c>
      <c r="B728" s="64" t="s">
        <v>712</v>
      </c>
      <c r="C728" s="64" t="s">
        <v>74</v>
      </c>
      <c r="D728" s="64" t="s">
        <v>526</v>
      </c>
      <c r="E728" s="70">
        <v>100</v>
      </c>
      <c r="F728" s="64" t="s">
        <v>713</v>
      </c>
      <c r="G728" s="70">
        <v>3024.8</v>
      </c>
      <c r="H728" s="79" t="s">
        <v>714</v>
      </c>
      <c r="I728" s="80">
        <v>41970067</v>
      </c>
      <c r="J728" s="162">
        <v>1.2079685644163807E-4</v>
      </c>
      <c r="K728" s="162">
        <v>4.119457470805516E-4</v>
      </c>
      <c r="L728" s="80"/>
    </row>
    <row r="729" spans="1:12" ht="31.5" customHeight="1" x14ac:dyDescent="0.25">
      <c r="A729" s="64">
        <v>480</v>
      </c>
      <c r="B729" s="64" t="s">
        <v>715</v>
      </c>
      <c r="C729" s="64" t="s">
        <v>74</v>
      </c>
      <c r="D729" s="64" t="s">
        <v>526</v>
      </c>
      <c r="E729" s="70">
        <v>100</v>
      </c>
      <c r="F729" s="64" t="s">
        <v>716</v>
      </c>
      <c r="G729" s="70">
        <v>1</v>
      </c>
      <c r="H729" s="79" t="s">
        <v>319</v>
      </c>
      <c r="I729" s="80">
        <v>9372815.3399999999</v>
      </c>
      <c r="J729" s="162">
        <v>1.9424620131318684E-5</v>
      </c>
      <c r="K729" s="162">
        <v>7.9806823460265458E-5</v>
      </c>
      <c r="L729" s="80">
        <v>9372815.3399999999</v>
      </c>
    </row>
    <row r="730" spans="1:12" ht="78.75" customHeight="1" x14ac:dyDescent="0.25">
      <c r="A730" s="64">
        <v>481</v>
      </c>
      <c r="B730" s="64" t="s">
        <v>717</v>
      </c>
      <c r="C730" s="64" t="s">
        <v>74</v>
      </c>
      <c r="D730" s="64" t="s">
        <v>526</v>
      </c>
      <c r="E730" s="70">
        <v>100</v>
      </c>
      <c r="F730" s="64" t="s">
        <v>709</v>
      </c>
      <c r="G730" s="70" t="s">
        <v>201</v>
      </c>
      <c r="H730" s="69" t="s">
        <v>201</v>
      </c>
      <c r="I730" s="80">
        <v>0</v>
      </c>
      <c r="J730" s="162">
        <v>1.9424620131318684E-5</v>
      </c>
      <c r="K730" s="162">
        <v>9.8231657654039952E-5</v>
      </c>
      <c r="L730" s="80">
        <v>57179030.600000001</v>
      </c>
    </row>
    <row r="731" spans="1:12" ht="78.75" customHeight="1" x14ac:dyDescent="0.25">
      <c r="A731" s="64">
        <v>482</v>
      </c>
      <c r="B731" s="64" t="s">
        <v>718</v>
      </c>
      <c r="C731" s="64" t="s">
        <v>74</v>
      </c>
      <c r="D731" s="64" t="s">
        <v>526</v>
      </c>
      <c r="E731" s="70">
        <v>100</v>
      </c>
      <c r="F731" s="64" t="s">
        <v>719</v>
      </c>
      <c r="G731" s="73">
        <v>2480.5500000000002</v>
      </c>
      <c r="H731" s="79" t="s">
        <v>720</v>
      </c>
      <c r="I731" s="80">
        <v>233659028.84999999</v>
      </c>
      <c r="J731" s="162">
        <v>1.6389523235800141E-5</v>
      </c>
      <c r="K731" s="162">
        <v>5.6617261430333379E-5</v>
      </c>
      <c r="L731" s="72">
        <v>328128083.80000001</v>
      </c>
    </row>
    <row r="732" spans="1:12" ht="78.75" x14ac:dyDescent="0.25">
      <c r="A732" s="64">
        <v>483</v>
      </c>
      <c r="B732" s="64" t="s">
        <v>721</v>
      </c>
      <c r="C732" s="64" t="s">
        <v>74</v>
      </c>
      <c r="D732" s="64" t="s">
        <v>526</v>
      </c>
      <c r="E732" s="70">
        <v>100</v>
      </c>
      <c r="F732" s="64" t="s">
        <v>722</v>
      </c>
      <c r="G732" s="70" t="s">
        <v>201</v>
      </c>
      <c r="H732" s="69" t="s">
        <v>201</v>
      </c>
      <c r="I732" s="80">
        <v>0</v>
      </c>
      <c r="J732" s="162" t="s">
        <v>201</v>
      </c>
      <c r="K732" s="162">
        <v>0</v>
      </c>
      <c r="L732" s="72">
        <v>0</v>
      </c>
    </row>
    <row r="733" spans="1:12" ht="78.75" customHeight="1" x14ac:dyDescent="0.25">
      <c r="A733" s="64">
        <v>484</v>
      </c>
      <c r="B733" s="64" t="s">
        <v>723</v>
      </c>
      <c r="C733" s="64" t="s">
        <v>74</v>
      </c>
      <c r="D733" s="64" t="s">
        <v>526</v>
      </c>
      <c r="E733" s="70">
        <v>100</v>
      </c>
      <c r="F733" s="64" t="s">
        <v>711</v>
      </c>
      <c r="G733" s="70" t="s">
        <v>201</v>
      </c>
      <c r="H733" s="69" t="s">
        <v>201</v>
      </c>
      <c r="I733" s="80">
        <v>0</v>
      </c>
      <c r="J733" s="168">
        <v>1.3961445719385304E-5</v>
      </c>
      <c r="K733" s="168">
        <v>1.8142847672403956E-4</v>
      </c>
      <c r="L733" s="74">
        <v>80711032.760000005</v>
      </c>
    </row>
    <row r="734" spans="1:12" ht="126" customHeight="1" x14ac:dyDescent="0.25">
      <c r="A734" s="64">
        <v>485</v>
      </c>
      <c r="B734" s="64" t="s">
        <v>724</v>
      </c>
      <c r="C734" s="64" t="s">
        <v>725</v>
      </c>
      <c r="D734" s="64" t="s">
        <v>526</v>
      </c>
      <c r="E734" s="70">
        <v>100</v>
      </c>
      <c r="F734" s="64" t="s">
        <v>3846</v>
      </c>
      <c r="G734" s="70" t="s">
        <v>201</v>
      </c>
      <c r="H734" s="69" t="s">
        <v>201</v>
      </c>
      <c r="I734" s="80">
        <v>0</v>
      </c>
      <c r="J734" s="184" t="s">
        <v>201</v>
      </c>
      <c r="K734" s="183" t="s">
        <v>201</v>
      </c>
      <c r="L734" s="80">
        <v>0</v>
      </c>
    </row>
    <row r="735" spans="1:12" ht="141.75" customHeight="1" x14ac:dyDescent="0.25">
      <c r="A735" s="64">
        <v>486</v>
      </c>
      <c r="B735" s="64" t="s">
        <v>726</v>
      </c>
      <c r="C735" s="64" t="s">
        <v>74</v>
      </c>
      <c r="D735" s="64" t="s">
        <v>526</v>
      </c>
      <c r="E735" s="70">
        <v>50</v>
      </c>
      <c r="F735" s="64" t="s">
        <v>727</v>
      </c>
      <c r="G735" s="70" t="s">
        <v>201</v>
      </c>
      <c r="H735" s="69" t="s">
        <v>201</v>
      </c>
      <c r="I735" s="80">
        <v>0</v>
      </c>
      <c r="J735" s="185" t="s">
        <v>201</v>
      </c>
      <c r="K735" s="182" t="s">
        <v>201</v>
      </c>
      <c r="L735" s="80">
        <v>0</v>
      </c>
    </row>
    <row r="736" spans="1:12" ht="173.25" customHeight="1" x14ac:dyDescent="0.25">
      <c r="A736" s="64">
        <v>487</v>
      </c>
      <c r="B736" s="64" t="s">
        <v>728</v>
      </c>
      <c r="C736" s="64" t="s">
        <v>74</v>
      </c>
      <c r="D736" s="64" t="s">
        <v>526</v>
      </c>
      <c r="E736" s="70">
        <v>100</v>
      </c>
      <c r="F736" s="64" t="s">
        <v>729</v>
      </c>
      <c r="G736" s="70">
        <v>85</v>
      </c>
      <c r="H736" s="64" t="s">
        <v>730</v>
      </c>
      <c r="I736" s="80">
        <v>0</v>
      </c>
      <c r="J736" s="162">
        <v>1.851409106266312E-5</v>
      </c>
      <c r="K736" s="162">
        <v>4.7909012906621394E-5</v>
      </c>
      <c r="L736" s="80">
        <v>63456100</v>
      </c>
    </row>
    <row r="737" spans="1:12" ht="173.25" customHeight="1" x14ac:dyDescent="0.25">
      <c r="A737" s="64">
        <v>488</v>
      </c>
      <c r="B737" s="64" t="s">
        <v>731</v>
      </c>
      <c r="C737" s="64" t="s">
        <v>74</v>
      </c>
      <c r="D737" s="64" t="s">
        <v>526</v>
      </c>
      <c r="E737" s="70">
        <v>100</v>
      </c>
      <c r="F737" s="64" t="s">
        <v>729</v>
      </c>
      <c r="G737" s="70">
        <v>277</v>
      </c>
      <c r="H737" s="64" t="s">
        <v>730</v>
      </c>
      <c r="I737" s="80">
        <v>0</v>
      </c>
      <c r="J737" s="162">
        <v>1.851409106266312E-5</v>
      </c>
      <c r="K737" s="162">
        <v>1.2080423262532042E-4</v>
      </c>
      <c r="L737" s="80">
        <v>167791605</v>
      </c>
    </row>
    <row r="738" spans="1:12" ht="31.5" customHeight="1" x14ac:dyDescent="0.25">
      <c r="A738" s="188">
        <v>489</v>
      </c>
      <c r="B738" s="188" t="s">
        <v>732</v>
      </c>
      <c r="C738" s="188" t="s">
        <v>74</v>
      </c>
      <c r="D738" s="188" t="s">
        <v>526</v>
      </c>
      <c r="E738" s="199">
        <v>100</v>
      </c>
      <c r="F738" s="64" t="s">
        <v>733</v>
      </c>
      <c r="G738" s="70">
        <v>3547</v>
      </c>
      <c r="H738" s="79" t="s">
        <v>734</v>
      </c>
      <c r="I738" s="80">
        <v>1511022</v>
      </c>
      <c r="J738" s="162">
        <v>100</v>
      </c>
      <c r="K738" s="162">
        <v>0.84450940835389821</v>
      </c>
      <c r="L738" s="225">
        <v>56009400</v>
      </c>
    </row>
    <row r="739" spans="1:12" ht="31.5" customHeight="1" x14ac:dyDescent="0.25">
      <c r="A739" s="188"/>
      <c r="B739" s="188"/>
      <c r="C739" s="188"/>
      <c r="D739" s="188"/>
      <c r="E739" s="215"/>
      <c r="F739" s="64" t="s">
        <v>735</v>
      </c>
      <c r="G739" s="70">
        <v>105054</v>
      </c>
      <c r="H739" s="79" t="s">
        <v>736</v>
      </c>
      <c r="I739" s="80">
        <v>561550</v>
      </c>
      <c r="J739" s="162">
        <v>100</v>
      </c>
      <c r="K739" s="162">
        <v>0.31385000235677013</v>
      </c>
      <c r="L739" s="225"/>
    </row>
    <row r="740" spans="1:12" ht="31.5" customHeight="1" x14ac:dyDescent="0.25">
      <c r="A740" s="188"/>
      <c r="B740" s="188"/>
      <c r="C740" s="188"/>
      <c r="D740" s="188"/>
      <c r="E740" s="215"/>
      <c r="F740" s="64" t="s">
        <v>737</v>
      </c>
      <c r="G740" s="70">
        <v>75000</v>
      </c>
      <c r="H740" s="79" t="s">
        <v>736</v>
      </c>
      <c r="I740" s="80">
        <v>824136</v>
      </c>
      <c r="J740" s="162">
        <v>100</v>
      </c>
      <c r="K740" s="162">
        <v>0.46060918091407549</v>
      </c>
      <c r="L740" s="225"/>
    </row>
    <row r="741" spans="1:12" ht="31.5" customHeight="1" x14ac:dyDescent="0.25">
      <c r="A741" s="188"/>
      <c r="B741" s="188"/>
      <c r="C741" s="188"/>
      <c r="D741" s="188"/>
      <c r="E741" s="215"/>
      <c r="F741" s="64" t="s">
        <v>738</v>
      </c>
      <c r="G741" s="70">
        <v>695</v>
      </c>
      <c r="H741" s="79" t="s">
        <v>739</v>
      </c>
      <c r="I741" s="80">
        <v>3804580</v>
      </c>
      <c r="J741" s="162">
        <v>100</v>
      </c>
      <c r="K741" s="162">
        <v>2.1263777793010785</v>
      </c>
      <c r="L741" s="225"/>
    </row>
    <row r="742" spans="1:12" ht="31.5" customHeight="1" x14ac:dyDescent="0.25">
      <c r="A742" s="188"/>
      <c r="B742" s="188"/>
      <c r="C742" s="188"/>
      <c r="D742" s="188"/>
      <c r="E742" s="215"/>
      <c r="F742" s="64" t="s">
        <v>740</v>
      </c>
      <c r="G742" s="70">
        <v>49536</v>
      </c>
      <c r="H742" s="79" t="s">
        <v>736</v>
      </c>
      <c r="I742" s="80">
        <v>2476800</v>
      </c>
      <c r="J742" s="162">
        <v>100</v>
      </c>
      <c r="K742" s="162">
        <v>1.3842822292534025</v>
      </c>
      <c r="L742" s="225"/>
    </row>
    <row r="743" spans="1:12" ht="31.5" customHeight="1" x14ac:dyDescent="0.25">
      <c r="A743" s="188"/>
      <c r="B743" s="188"/>
      <c r="C743" s="188"/>
      <c r="D743" s="188"/>
      <c r="E743" s="215"/>
      <c r="F743" s="64" t="s">
        <v>741</v>
      </c>
      <c r="G743" s="70">
        <v>30</v>
      </c>
      <c r="H743" s="79" t="s">
        <v>355</v>
      </c>
      <c r="I743" s="80">
        <v>157092</v>
      </c>
      <c r="J743" s="162">
        <v>2.4280775164148355E-6</v>
      </c>
      <c r="K743" s="162">
        <v>7.1838224286965899E-6</v>
      </c>
      <c r="L743" s="225"/>
    </row>
    <row r="744" spans="1:12" ht="31.5" customHeight="1" x14ac:dyDescent="0.25">
      <c r="A744" s="188"/>
      <c r="B744" s="188"/>
      <c r="C744" s="188"/>
      <c r="D744" s="188"/>
      <c r="E744" s="215"/>
      <c r="F744" s="64" t="s">
        <v>742</v>
      </c>
      <c r="G744" s="70">
        <v>15</v>
      </c>
      <c r="H744" s="79" t="s">
        <v>734</v>
      </c>
      <c r="I744" s="80">
        <v>37500</v>
      </c>
      <c r="J744" s="162">
        <v>4.5526453432778167E-6</v>
      </c>
      <c r="K744" s="162">
        <v>5.039924627416142E-5</v>
      </c>
      <c r="L744" s="225"/>
    </row>
    <row r="745" spans="1:12" ht="31.5" customHeight="1" x14ac:dyDescent="0.25">
      <c r="A745" s="64">
        <v>490</v>
      </c>
      <c r="B745" s="64" t="s">
        <v>743</v>
      </c>
      <c r="C745" s="64" t="s">
        <v>74</v>
      </c>
      <c r="D745" s="64" t="s">
        <v>526</v>
      </c>
      <c r="E745" s="70">
        <v>100</v>
      </c>
      <c r="F745" s="64" t="s">
        <v>744</v>
      </c>
      <c r="G745" s="70" t="s">
        <v>201</v>
      </c>
      <c r="H745" s="69" t="s">
        <v>201</v>
      </c>
      <c r="I745" s="80">
        <v>576929.34</v>
      </c>
      <c r="J745" s="183" t="s">
        <v>201</v>
      </c>
      <c r="K745" s="162">
        <v>100</v>
      </c>
      <c r="L745" s="80">
        <v>31129500</v>
      </c>
    </row>
    <row r="746" spans="1:12" ht="63" customHeight="1" x14ac:dyDescent="0.25">
      <c r="A746" s="64">
        <v>491</v>
      </c>
      <c r="B746" s="64" t="s">
        <v>745</v>
      </c>
      <c r="C746" s="64" t="s">
        <v>74</v>
      </c>
      <c r="D746" s="64" t="s">
        <v>526</v>
      </c>
      <c r="E746" s="70">
        <v>100</v>
      </c>
      <c r="F746" s="64" t="s">
        <v>746</v>
      </c>
      <c r="G746" s="70">
        <v>4337027</v>
      </c>
      <c r="H746" s="64" t="s">
        <v>747</v>
      </c>
      <c r="I746" s="80">
        <v>849680569.59000003</v>
      </c>
      <c r="J746" s="162">
        <v>10.849847476410485</v>
      </c>
      <c r="K746" s="162">
        <v>18.959050980978176</v>
      </c>
      <c r="L746" s="80">
        <v>849680569.59000003</v>
      </c>
    </row>
    <row r="747" spans="1:12" ht="47.25" customHeight="1" x14ac:dyDescent="0.25">
      <c r="A747" s="64">
        <v>492</v>
      </c>
      <c r="B747" s="64" t="s">
        <v>748</v>
      </c>
      <c r="C747" s="64" t="s">
        <v>74</v>
      </c>
      <c r="D747" s="64" t="s">
        <v>526</v>
      </c>
      <c r="E747" s="70">
        <v>100</v>
      </c>
      <c r="F747" s="64" t="s">
        <v>746</v>
      </c>
      <c r="G747" s="70">
        <v>4764</v>
      </c>
      <c r="H747" s="64" t="s">
        <v>730</v>
      </c>
      <c r="I747" s="80">
        <v>131208881.64</v>
      </c>
      <c r="J747" s="162">
        <v>1.19179966778209E-2</v>
      </c>
      <c r="K747" s="162">
        <v>2.9276836086415883</v>
      </c>
      <c r="L747" s="80">
        <v>131208881.64</v>
      </c>
    </row>
    <row r="748" spans="1:12" ht="47.25" customHeight="1" x14ac:dyDescent="0.25">
      <c r="A748" s="64">
        <v>493</v>
      </c>
      <c r="B748" s="64" t="s">
        <v>749</v>
      </c>
      <c r="C748" s="64" t="s">
        <v>74</v>
      </c>
      <c r="D748" s="64" t="s">
        <v>526</v>
      </c>
      <c r="E748" s="70">
        <v>100</v>
      </c>
      <c r="F748" s="64" t="s">
        <v>746</v>
      </c>
      <c r="G748" s="70">
        <v>2672</v>
      </c>
      <c r="H748" s="64" t="s">
        <v>747</v>
      </c>
      <c r="I748" s="80">
        <v>112003326.56</v>
      </c>
      <c r="J748" s="162">
        <v>6.684485122405005E-3</v>
      </c>
      <c r="K748" s="162">
        <v>2.4991471551654256</v>
      </c>
      <c r="L748" s="80">
        <v>112003326.56</v>
      </c>
    </row>
    <row r="749" spans="1:12" ht="47.25" customHeight="1" x14ac:dyDescent="0.25">
      <c r="A749" s="64">
        <v>494</v>
      </c>
      <c r="B749" s="64" t="s">
        <v>750</v>
      </c>
      <c r="C749" s="64" t="s">
        <v>74</v>
      </c>
      <c r="D749" s="64" t="s">
        <v>526</v>
      </c>
      <c r="E749" s="70">
        <v>100</v>
      </c>
      <c r="F749" s="64" t="s">
        <v>746</v>
      </c>
      <c r="G749" s="70">
        <v>125500</v>
      </c>
      <c r="H749" s="64" t="s">
        <v>747</v>
      </c>
      <c r="I749" s="80">
        <v>51644826.369999997</v>
      </c>
      <c r="J749" s="162">
        <v>0.31396065975367821</v>
      </c>
      <c r="K749" s="162">
        <v>1.1523588170611729</v>
      </c>
      <c r="L749" s="80">
        <v>51644826.369999997</v>
      </c>
    </row>
    <row r="750" spans="1:12" ht="47.25" customHeight="1" x14ac:dyDescent="0.25">
      <c r="A750" s="64">
        <v>495</v>
      </c>
      <c r="B750" s="64" t="s">
        <v>751</v>
      </c>
      <c r="C750" s="64" t="s">
        <v>74</v>
      </c>
      <c r="D750" s="64" t="s">
        <v>526</v>
      </c>
      <c r="E750" s="70">
        <v>100</v>
      </c>
      <c r="F750" s="64" t="s">
        <v>746</v>
      </c>
      <c r="G750" s="70">
        <v>180</v>
      </c>
      <c r="H750" s="64" t="s">
        <v>15</v>
      </c>
      <c r="I750" s="80">
        <v>8670462.0399999991</v>
      </c>
      <c r="J750" s="162">
        <v>4.5030214147937907E-4</v>
      </c>
      <c r="K750" s="162">
        <v>0.19346533006435207</v>
      </c>
      <c r="L750" s="80">
        <v>8670462.0399999991</v>
      </c>
    </row>
    <row r="751" spans="1:12" ht="47.25" customHeight="1" x14ac:dyDescent="0.25">
      <c r="A751" s="64">
        <v>496</v>
      </c>
      <c r="B751" s="64" t="s">
        <v>752</v>
      </c>
      <c r="C751" s="64" t="s">
        <v>74</v>
      </c>
      <c r="D751" s="64" t="s">
        <v>526</v>
      </c>
      <c r="E751" s="70">
        <v>100</v>
      </c>
      <c r="F751" s="64" t="s">
        <v>746</v>
      </c>
      <c r="G751" s="70">
        <v>49164</v>
      </c>
      <c r="H751" s="64" t="s">
        <v>747</v>
      </c>
      <c r="I751" s="80">
        <v>94278616.609999999</v>
      </c>
      <c r="J751" s="162">
        <v>0.12299252490940107</v>
      </c>
      <c r="K751" s="162">
        <v>2.1036530229090489</v>
      </c>
      <c r="L751" s="80">
        <v>94278616.609999999</v>
      </c>
    </row>
    <row r="752" spans="1:12" ht="47.25" customHeight="1" x14ac:dyDescent="0.25">
      <c r="A752" s="64">
        <v>497</v>
      </c>
      <c r="B752" s="64" t="s">
        <v>753</v>
      </c>
      <c r="C752" s="64" t="s">
        <v>74</v>
      </c>
      <c r="D752" s="64" t="s">
        <v>526</v>
      </c>
      <c r="E752" s="70">
        <v>100</v>
      </c>
      <c r="F752" s="64" t="s">
        <v>746</v>
      </c>
      <c r="G752" s="70">
        <v>212020</v>
      </c>
      <c r="H752" s="64" t="s">
        <v>747</v>
      </c>
      <c r="I752" s="80">
        <v>102273627.79000001</v>
      </c>
      <c r="J752" s="162">
        <v>0.53040588909143316</v>
      </c>
      <c r="K752" s="162">
        <v>2.2820469158378378</v>
      </c>
      <c r="L752" s="80">
        <v>102273627.79000001</v>
      </c>
    </row>
    <row r="753" spans="1:12" ht="47.25" customHeight="1" x14ac:dyDescent="0.25">
      <c r="A753" s="64">
        <v>498</v>
      </c>
      <c r="B753" s="64" t="s">
        <v>754</v>
      </c>
      <c r="C753" s="64" t="s">
        <v>74</v>
      </c>
      <c r="D753" s="64" t="s">
        <v>526</v>
      </c>
      <c r="E753" s="70">
        <v>100</v>
      </c>
      <c r="F753" s="64" t="s">
        <v>746</v>
      </c>
      <c r="G753" s="70">
        <v>239175</v>
      </c>
      <c r="H753" s="64" t="s">
        <v>747</v>
      </c>
      <c r="I753" s="80" t="s">
        <v>755</v>
      </c>
      <c r="J753" s="162">
        <v>0.59833897049072504</v>
      </c>
      <c r="K753" s="162">
        <v>2.048690111382844</v>
      </c>
      <c r="L753" s="80" t="s">
        <v>755</v>
      </c>
    </row>
    <row r="754" spans="1:12" ht="47.25" customHeight="1" x14ac:dyDescent="0.25">
      <c r="A754" s="64">
        <v>499</v>
      </c>
      <c r="B754" s="64" t="s">
        <v>756</v>
      </c>
      <c r="C754" s="64" t="s">
        <v>74</v>
      </c>
      <c r="D754" s="64" t="s">
        <v>526</v>
      </c>
      <c r="E754" s="70">
        <v>100</v>
      </c>
      <c r="F754" s="64" t="s">
        <v>746</v>
      </c>
      <c r="G754" s="70">
        <v>389473</v>
      </c>
      <c r="H754" s="64" t="s">
        <v>747</v>
      </c>
      <c r="I754" s="80">
        <v>98339702.959999993</v>
      </c>
      <c r="J754" s="162">
        <v>0.97433625526887913</v>
      </c>
      <c r="K754" s="162">
        <v>2.194268656481742</v>
      </c>
      <c r="L754" s="80">
        <v>98339702.959999993</v>
      </c>
    </row>
    <row r="755" spans="1:12" ht="31.5" customHeight="1" x14ac:dyDescent="0.25">
      <c r="A755" s="64">
        <v>500</v>
      </c>
      <c r="B755" s="64" t="s">
        <v>757</v>
      </c>
      <c r="C755" s="64" t="s">
        <v>74</v>
      </c>
      <c r="D755" s="64" t="s">
        <v>526</v>
      </c>
      <c r="E755" s="70">
        <v>100</v>
      </c>
      <c r="F755" s="64" t="s">
        <v>746</v>
      </c>
      <c r="G755" s="70" t="s">
        <v>201</v>
      </c>
      <c r="H755" s="69" t="s">
        <v>201</v>
      </c>
      <c r="I755" s="80">
        <v>1049594791</v>
      </c>
      <c r="J755" s="162" t="s">
        <v>201</v>
      </c>
      <c r="K755" s="162">
        <v>23.419767220921901</v>
      </c>
      <c r="L755" s="80">
        <v>0</v>
      </c>
    </row>
    <row r="756" spans="1:12" ht="63" customHeight="1" x14ac:dyDescent="0.25">
      <c r="A756" s="64">
        <v>501</v>
      </c>
      <c r="B756" s="64" t="s">
        <v>758</v>
      </c>
      <c r="C756" s="64" t="s">
        <v>74</v>
      </c>
      <c r="D756" s="64" t="s">
        <v>526</v>
      </c>
      <c r="E756" s="70">
        <v>100</v>
      </c>
      <c r="F756" s="64" t="s">
        <v>759</v>
      </c>
      <c r="G756" s="70">
        <v>10946</v>
      </c>
      <c r="H756" s="64" t="s">
        <v>760</v>
      </c>
      <c r="I756" s="80">
        <v>59005377</v>
      </c>
      <c r="J756" s="162">
        <v>7.6484441767067326E-5</v>
      </c>
      <c r="K756" s="162">
        <v>0</v>
      </c>
      <c r="L756" s="80">
        <v>96560576.959999993</v>
      </c>
    </row>
    <row r="757" spans="1:12" ht="31.5" customHeight="1" x14ac:dyDescent="0.25">
      <c r="A757" s="64">
        <v>502</v>
      </c>
      <c r="B757" s="64" t="s">
        <v>761</v>
      </c>
      <c r="C757" s="64" t="s">
        <v>74</v>
      </c>
      <c r="D757" s="64" t="s">
        <v>526</v>
      </c>
      <c r="E757" s="70">
        <v>100</v>
      </c>
      <c r="F757" s="64" t="s">
        <v>762</v>
      </c>
      <c r="G757" s="70">
        <v>299</v>
      </c>
      <c r="H757" s="64" t="s">
        <v>763</v>
      </c>
      <c r="I757" s="80">
        <v>49545</v>
      </c>
      <c r="J757" s="162">
        <v>1.0987050761777132E-4</v>
      </c>
      <c r="K757" s="162">
        <v>2.3185696102025553E-2</v>
      </c>
      <c r="L757" s="80">
        <v>0</v>
      </c>
    </row>
    <row r="758" spans="1:12" ht="31.5" customHeight="1" x14ac:dyDescent="0.25">
      <c r="A758" s="64">
        <v>503</v>
      </c>
      <c r="B758" s="64" t="s">
        <v>764</v>
      </c>
      <c r="C758" s="64" t="s">
        <v>74</v>
      </c>
      <c r="D758" s="64" t="s">
        <v>526</v>
      </c>
      <c r="E758" s="70">
        <v>100</v>
      </c>
      <c r="F758" s="64" t="s">
        <v>765</v>
      </c>
      <c r="G758" s="70">
        <v>29754</v>
      </c>
      <c r="H758" s="64" t="s">
        <v>766</v>
      </c>
      <c r="I758" s="80">
        <v>52489157</v>
      </c>
      <c r="J758" s="162">
        <v>9.712310065659342E-6</v>
      </c>
      <c r="K758" s="162">
        <v>8.4878137927442143E-3</v>
      </c>
      <c r="L758" s="80">
        <v>0</v>
      </c>
    </row>
    <row r="759" spans="1:12" ht="47.25" customHeight="1" x14ac:dyDescent="0.25">
      <c r="A759" s="64">
        <v>504</v>
      </c>
      <c r="B759" s="64" t="s">
        <v>767</v>
      </c>
      <c r="C759" s="64" t="s">
        <v>74</v>
      </c>
      <c r="D759" s="64" t="s">
        <v>526</v>
      </c>
      <c r="E759" s="70">
        <v>100</v>
      </c>
      <c r="F759" s="64" t="s">
        <v>768</v>
      </c>
      <c r="G759" s="70">
        <v>379</v>
      </c>
      <c r="H759" s="64" t="s">
        <v>769</v>
      </c>
      <c r="I759" s="80">
        <v>74466</v>
      </c>
      <c r="J759" s="162">
        <v>2.245971702683723E-5</v>
      </c>
      <c r="K759" s="162">
        <v>1.1483739421540365E-2</v>
      </c>
      <c r="L759" s="80">
        <v>15332165.52</v>
      </c>
    </row>
    <row r="760" spans="1:12" ht="78.75" customHeight="1" x14ac:dyDescent="0.25">
      <c r="A760" s="64">
        <v>505</v>
      </c>
      <c r="B760" s="64" t="s">
        <v>770</v>
      </c>
      <c r="C760" s="64" t="s">
        <v>74</v>
      </c>
      <c r="D760" s="64" t="s">
        <v>526</v>
      </c>
      <c r="E760" s="70">
        <v>100</v>
      </c>
      <c r="F760" s="64" t="s">
        <v>771</v>
      </c>
      <c r="G760" s="70">
        <v>1382</v>
      </c>
      <c r="H760" s="64" t="s">
        <v>304</v>
      </c>
      <c r="I760" s="86">
        <v>0</v>
      </c>
      <c r="J760" s="162">
        <v>2.0638658889526101E-5</v>
      </c>
      <c r="K760" s="162">
        <v>1.1641630268505607E-2</v>
      </c>
      <c r="L760" s="80">
        <v>1213900</v>
      </c>
    </row>
    <row r="761" spans="1:12" ht="15.75" customHeight="1" x14ac:dyDescent="0.25">
      <c r="A761" s="64">
        <v>506</v>
      </c>
      <c r="B761" s="64" t="s">
        <v>772</v>
      </c>
      <c r="C761" s="64" t="s">
        <v>74</v>
      </c>
      <c r="D761" s="64" t="s">
        <v>526</v>
      </c>
      <c r="E761" s="70">
        <v>100</v>
      </c>
      <c r="F761" s="64" t="s">
        <v>412</v>
      </c>
      <c r="G761" s="70">
        <v>501</v>
      </c>
      <c r="H761" s="79" t="s">
        <v>15</v>
      </c>
      <c r="I761" s="80">
        <v>46528986.289999999</v>
      </c>
      <c r="J761" s="162">
        <v>2.7606540997945047E-3</v>
      </c>
      <c r="K761" s="162">
        <v>0.1014837788524373</v>
      </c>
      <c r="L761" s="80">
        <v>48954328.159999996</v>
      </c>
    </row>
    <row r="762" spans="1:12" ht="15.75" customHeight="1" x14ac:dyDescent="0.25">
      <c r="A762" s="64">
        <v>507</v>
      </c>
      <c r="B762" s="64" t="s">
        <v>773</v>
      </c>
      <c r="C762" s="64" t="s">
        <v>74</v>
      </c>
      <c r="D762" s="64" t="s">
        <v>526</v>
      </c>
      <c r="E762" s="70">
        <v>100</v>
      </c>
      <c r="F762" s="64" t="s">
        <v>412</v>
      </c>
      <c r="G762" s="70">
        <v>1276</v>
      </c>
      <c r="H762" s="79" t="s">
        <v>15</v>
      </c>
      <c r="I762" s="80">
        <v>100985069.87</v>
      </c>
      <c r="J762" s="162">
        <v>7.0311270086582597E-3</v>
      </c>
      <c r="K762" s="162">
        <v>0.22025724855062193</v>
      </c>
      <c r="L762" s="80">
        <v>108405986.87</v>
      </c>
    </row>
    <row r="763" spans="1:12" ht="15.75" customHeight="1" x14ac:dyDescent="0.25">
      <c r="A763" s="64">
        <v>508</v>
      </c>
      <c r="B763" s="64" t="s">
        <v>774</v>
      </c>
      <c r="C763" s="64" t="s">
        <v>74</v>
      </c>
      <c r="D763" s="64" t="s">
        <v>526</v>
      </c>
      <c r="E763" s="70">
        <v>100</v>
      </c>
      <c r="F763" s="64" t="s">
        <v>412</v>
      </c>
      <c r="G763" s="70">
        <v>310</v>
      </c>
      <c r="H763" s="79" t="s">
        <v>15</v>
      </c>
      <c r="I763" s="80">
        <v>32595478.239999998</v>
      </c>
      <c r="J763" s="162">
        <v>1.7081891635455019E-3</v>
      </c>
      <c r="K763" s="162">
        <v>7.1093582066895963E-2</v>
      </c>
      <c r="L763" s="80">
        <v>36060562.649999999</v>
      </c>
    </row>
    <row r="764" spans="1:12" ht="15.75" customHeight="1" x14ac:dyDescent="0.25">
      <c r="A764" s="64">
        <v>509</v>
      </c>
      <c r="B764" s="64" t="s">
        <v>775</v>
      </c>
      <c r="C764" s="64" t="s">
        <v>74</v>
      </c>
      <c r="D764" s="64" t="s">
        <v>526</v>
      </c>
      <c r="E764" s="70">
        <v>100</v>
      </c>
      <c r="F764" s="64" t="s">
        <v>412</v>
      </c>
      <c r="G764" s="70">
        <v>579</v>
      </c>
      <c r="H764" s="79" t="s">
        <v>15</v>
      </c>
      <c r="I764" s="80">
        <v>53286894.799999997</v>
      </c>
      <c r="J764" s="162">
        <v>3.19045653449305E-3</v>
      </c>
      <c r="K764" s="162">
        <v>0.11622336695477341</v>
      </c>
      <c r="L764" s="80">
        <v>58529130.810000002</v>
      </c>
    </row>
    <row r="765" spans="1:12" ht="15.75" customHeight="1" x14ac:dyDescent="0.25">
      <c r="A765" s="64">
        <v>510</v>
      </c>
      <c r="B765" s="64" t="s">
        <v>776</v>
      </c>
      <c r="C765" s="64" t="s">
        <v>74</v>
      </c>
      <c r="D765" s="64" t="s">
        <v>526</v>
      </c>
      <c r="E765" s="70">
        <v>99.9</v>
      </c>
      <c r="F765" s="64" t="s">
        <v>412</v>
      </c>
      <c r="G765" s="70">
        <v>880</v>
      </c>
      <c r="H765" s="79" t="s">
        <v>15</v>
      </c>
      <c r="I765" s="80">
        <v>83435196.609999999</v>
      </c>
      <c r="J765" s="162">
        <v>4.849053109419489E-3</v>
      </c>
      <c r="K765" s="162">
        <v>0.18197944370644201</v>
      </c>
      <c r="L765" s="80">
        <v>89244710.590000004</v>
      </c>
    </row>
    <row r="766" spans="1:12" ht="15.75" customHeight="1" x14ac:dyDescent="0.25">
      <c r="A766" s="64">
        <v>511</v>
      </c>
      <c r="B766" s="64" t="s">
        <v>777</v>
      </c>
      <c r="C766" s="64" t="s">
        <v>74</v>
      </c>
      <c r="D766" s="64" t="s">
        <v>526</v>
      </c>
      <c r="E766" s="70">
        <v>99.9</v>
      </c>
      <c r="F766" s="64" t="s">
        <v>412</v>
      </c>
      <c r="G766" s="70">
        <v>350</v>
      </c>
      <c r="H766" s="79" t="s">
        <v>15</v>
      </c>
      <c r="I766" s="80">
        <v>33227599.829999998</v>
      </c>
      <c r="J766" s="162">
        <v>1.9286006685191152E-3</v>
      </c>
      <c r="K766" s="162">
        <v>7.24722944086518E-2</v>
      </c>
      <c r="L766" s="80">
        <v>40326673.899999999</v>
      </c>
    </row>
    <row r="767" spans="1:12" ht="15.75" customHeight="1" x14ac:dyDescent="0.25">
      <c r="A767" s="64">
        <v>512</v>
      </c>
      <c r="B767" s="64" t="s">
        <v>778</v>
      </c>
      <c r="C767" s="64" t="s">
        <v>74</v>
      </c>
      <c r="D767" s="64" t="s">
        <v>526</v>
      </c>
      <c r="E767" s="70">
        <v>97.8</v>
      </c>
      <c r="F767" s="64" t="s">
        <v>412</v>
      </c>
      <c r="G767" s="70">
        <v>600</v>
      </c>
      <c r="H767" s="79" t="s">
        <v>15</v>
      </c>
      <c r="I767" s="80">
        <v>70904154.170000002</v>
      </c>
      <c r="J767" s="162">
        <v>3.3061725746041971E-3</v>
      </c>
      <c r="K767" s="162">
        <v>0.15464814678444611</v>
      </c>
      <c r="L767" s="80">
        <v>72659818.430000007</v>
      </c>
    </row>
    <row r="768" spans="1:12" ht="15.75" customHeight="1" x14ac:dyDescent="0.25">
      <c r="A768" s="64">
        <v>513</v>
      </c>
      <c r="B768" s="64" t="s">
        <v>779</v>
      </c>
      <c r="C768" s="64" t="s">
        <v>74</v>
      </c>
      <c r="D768" s="64" t="s">
        <v>526</v>
      </c>
      <c r="E768" s="70">
        <v>99.8</v>
      </c>
      <c r="F768" s="64" t="s">
        <v>412</v>
      </c>
      <c r="G768" s="70">
        <v>343</v>
      </c>
      <c r="H768" s="79" t="s">
        <v>15</v>
      </c>
      <c r="I768" s="80">
        <v>34369789.32</v>
      </c>
      <c r="J768" s="162">
        <v>1.8900286551487328E-3</v>
      </c>
      <c r="K768" s="162">
        <v>7.4963509344826984E-2</v>
      </c>
      <c r="L768" s="80">
        <v>36995165.75</v>
      </c>
    </row>
    <row r="769" spans="1:12" ht="15.75" customHeight="1" x14ac:dyDescent="0.25">
      <c r="A769" s="64">
        <v>514</v>
      </c>
      <c r="B769" s="64" t="s">
        <v>780</v>
      </c>
      <c r="C769" s="64" t="s">
        <v>74</v>
      </c>
      <c r="D769" s="64" t="s">
        <v>526</v>
      </c>
      <c r="E769" s="70">
        <v>100</v>
      </c>
      <c r="F769" s="64" t="s">
        <v>412</v>
      </c>
      <c r="G769" s="70">
        <v>417</v>
      </c>
      <c r="H769" s="79" t="s">
        <v>15</v>
      </c>
      <c r="I769" s="80">
        <v>41628173.170000002</v>
      </c>
      <c r="J769" s="162">
        <v>2.297789939349917E-3</v>
      </c>
      <c r="K769" s="162">
        <v>9.0794677831250989E-2</v>
      </c>
      <c r="L769" s="80">
        <v>46933127.310000002</v>
      </c>
    </row>
    <row r="770" spans="1:12" ht="15.75" customHeight="1" x14ac:dyDescent="0.25">
      <c r="A770" s="64">
        <v>515</v>
      </c>
      <c r="B770" s="64" t="s">
        <v>781</v>
      </c>
      <c r="C770" s="64" t="s">
        <v>74</v>
      </c>
      <c r="D770" s="64" t="s">
        <v>526</v>
      </c>
      <c r="E770" s="70">
        <v>99.8</v>
      </c>
      <c r="F770" s="64" t="s">
        <v>412</v>
      </c>
      <c r="G770" s="70">
        <v>878</v>
      </c>
      <c r="H770" s="79" t="s">
        <v>15</v>
      </c>
      <c r="I770" s="80">
        <v>84462726.849999994</v>
      </c>
      <c r="J770" s="162">
        <v>4.8380325341708091E-3</v>
      </c>
      <c r="K770" s="162">
        <v>0.18422057681410145</v>
      </c>
      <c r="L770" s="80">
        <v>86733510.549999997</v>
      </c>
    </row>
    <row r="771" spans="1:12" ht="15.75" customHeight="1" x14ac:dyDescent="0.25">
      <c r="A771" s="64">
        <v>516</v>
      </c>
      <c r="B771" s="64" t="s">
        <v>782</v>
      </c>
      <c r="C771" s="64" t="s">
        <v>74</v>
      </c>
      <c r="D771" s="64" t="s">
        <v>526</v>
      </c>
      <c r="E771" s="70">
        <v>100</v>
      </c>
      <c r="F771" s="64" t="s">
        <v>412</v>
      </c>
      <c r="G771" s="70">
        <v>470</v>
      </c>
      <c r="H771" s="79" t="s">
        <v>15</v>
      </c>
      <c r="I771" s="80">
        <v>43562661.289999999</v>
      </c>
      <c r="J771" s="162">
        <v>2.5898351834399546E-3</v>
      </c>
      <c r="K771" s="162">
        <v>9.5013965209212625E-2</v>
      </c>
      <c r="L771" s="80">
        <v>53465554.700000003</v>
      </c>
    </row>
    <row r="772" spans="1:12" ht="15.75" customHeight="1" x14ac:dyDescent="0.25">
      <c r="A772" s="64">
        <v>517</v>
      </c>
      <c r="B772" s="64" t="s">
        <v>783</v>
      </c>
      <c r="C772" s="64" t="s">
        <v>74</v>
      </c>
      <c r="D772" s="64" t="s">
        <v>526</v>
      </c>
      <c r="E772" s="70">
        <v>100</v>
      </c>
      <c r="F772" s="64" t="s">
        <v>412</v>
      </c>
      <c r="G772" s="70">
        <v>428</v>
      </c>
      <c r="H772" s="79" t="s">
        <v>15</v>
      </c>
      <c r="I772" s="80">
        <v>60941618.119999997</v>
      </c>
      <c r="J772" s="162">
        <v>2.3584031032176608E-3</v>
      </c>
      <c r="K772" s="162">
        <v>0.13291898640673708</v>
      </c>
      <c r="L772" s="80">
        <v>64512765.869999997</v>
      </c>
    </row>
    <row r="773" spans="1:12" ht="15.75" customHeight="1" x14ac:dyDescent="0.25">
      <c r="A773" s="64">
        <v>518</v>
      </c>
      <c r="B773" s="64" t="s">
        <v>784</v>
      </c>
      <c r="C773" s="64" t="s">
        <v>74</v>
      </c>
      <c r="D773" s="64" t="s">
        <v>526</v>
      </c>
      <c r="E773" s="70">
        <v>99.7</v>
      </c>
      <c r="F773" s="64" t="s">
        <v>412</v>
      </c>
      <c r="G773" s="70">
        <v>692</v>
      </c>
      <c r="H773" s="79" t="s">
        <v>15</v>
      </c>
      <c r="I773" s="80">
        <v>60939093.229999997</v>
      </c>
      <c r="J773" s="162">
        <v>3.8131190360435074E-3</v>
      </c>
      <c r="K773" s="162">
        <v>0.13291347940134501</v>
      </c>
      <c r="L773" s="80">
        <v>65437765.75</v>
      </c>
    </row>
    <row r="774" spans="1:12" ht="15.75" customHeight="1" x14ac:dyDescent="0.25">
      <c r="A774" s="64">
        <v>519</v>
      </c>
      <c r="B774" s="64" t="s">
        <v>785</v>
      </c>
      <c r="C774" s="64" t="s">
        <v>74</v>
      </c>
      <c r="D774" s="64" t="s">
        <v>526</v>
      </c>
      <c r="E774" s="70">
        <v>100</v>
      </c>
      <c r="F774" s="64" t="s">
        <v>412</v>
      </c>
      <c r="G774" s="70">
        <v>272</v>
      </c>
      <c r="H774" s="79" t="s">
        <v>15</v>
      </c>
      <c r="I774" s="80">
        <v>28358636.77</v>
      </c>
      <c r="J774" s="162">
        <v>1.4987982338205696E-3</v>
      </c>
      <c r="K774" s="162">
        <v>6.1852661147311597E-2</v>
      </c>
      <c r="L774" s="80">
        <v>30532378.059999999</v>
      </c>
    </row>
    <row r="775" spans="1:12" ht="15.75" customHeight="1" x14ac:dyDescent="0.25">
      <c r="A775" s="64">
        <v>520</v>
      </c>
      <c r="B775" s="64" t="s">
        <v>786</v>
      </c>
      <c r="C775" s="64" t="s">
        <v>74</v>
      </c>
      <c r="D775" s="64" t="s">
        <v>526</v>
      </c>
      <c r="E775" s="70">
        <v>100</v>
      </c>
      <c r="F775" s="64" t="s">
        <v>412</v>
      </c>
      <c r="G775" s="70">
        <v>461</v>
      </c>
      <c r="H775" s="79" t="s">
        <v>15</v>
      </c>
      <c r="I775" s="80">
        <v>45442334.560000002</v>
      </c>
      <c r="J775" s="162">
        <v>2.5402425948208916E-3</v>
      </c>
      <c r="K775" s="162">
        <v>9.911369661661093E-2</v>
      </c>
      <c r="L775" s="80">
        <v>49518438.259999998</v>
      </c>
    </row>
    <row r="776" spans="1:12" ht="15.75" customHeight="1" x14ac:dyDescent="0.25">
      <c r="A776" s="64">
        <v>521</v>
      </c>
      <c r="B776" s="64" t="s">
        <v>787</v>
      </c>
      <c r="C776" s="64" t="s">
        <v>74</v>
      </c>
      <c r="D776" s="64" t="s">
        <v>526</v>
      </c>
      <c r="E776" s="70">
        <v>94.7</v>
      </c>
      <c r="F776" s="70" t="s">
        <v>412</v>
      </c>
      <c r="G776" s="70">
        <v>442</v>
      </c>
      <c r="H776" s="79" t="s">
        <v>15</v>
      </c>
      <c r="I776" s="80">
        <v>38999659.060000002</v>
      </c>
      <c r="J776" s="162">
        <v>2.4355471299584257E-3</v>
      </c>
      <c r="K776" s="162">
        <v>8.5061659213841706E-2</v>
      </c>
      <c r="L776" s="80">
        <v>42611240.57</v>
      </c>
    </row>
    <row r="777" spans="1:12" ht="15.75" customHeight="1" x14ac:dyDescent="0.25">
      <c r="A777" s="64">
        <v>522</v>
      </c>
      <c r="B777" s="64" t="s">
        <v>788</v>
      </c>
      <c r="C777" s="64" t="s">
        <v>74</v>
      </c>
      <c r="D777" s="64" t="s">
        <v>526</v>
      </c>
      <c r="E777" s="70">
        <v>100</v>
      </c>
      <c r="F777" s="64" t="s">
        <v>412</v>
      </c>
      <c r="G777" s="70">
        <v>510</v>
      </c>
      <c r="H777" s="79" t="s">
        <v>15</v>
      </c>
      <c r="I777" s="80">
        <v>52825198.700000003</v>
      </c>
      <c r="J777" s="162">
        <v>2.8102466884135677E-3</v>
      </c>
      <c r="K777" s="162">
        <v>0.11521636747669749</v>
      </c>
      <c r="L777" s="80">
        <v>57905817.409999996</v>
      </c>
    </row>
    <row r="778" spans="1:12" ht="15.75" customHeight="1" x14ac:dyDescent="0.25">
      <c r="A778" s="64">
        <v>523</v>
      </c>
      <c r="B778" s="64" t="s">
        <v>789</v>
      </c>
      <c r="C778" s="64" t="s">
        <v>74</v>
      </c>
      <c r="D778" s="64" t="s">
        <v>526</v>
      </c>
      <c r="E778" s="70">
        <v>99.8</v>
      </c>
      <c r="F778" s="64" t="s">
        <v>412</v>
      </c>
      <c r="G778" s="70">
        <v>790</v>
      </c>
      <c r="H778" s="79" t="s">
        <v>15</v>
      </c>
      <c r="I778" s="80">
        <v>67384272.5</v>
      </c>
      <c r="J778" s="162">
        <v>4.3531272232288599E-3</v>
      </c>
      <c r="K778" s="162">
        <v>0.14697097774494353</v>
      </c>
      <c r="L778" s="80">
        <v>72908087.810000002</v>
      </c>
    </row>
    <row r="779" spans="1:12" ht="15.75" customHeight="1" x14ac:dyDescent="0.25">
      <c r="A779" s="64">
        <v>524</v>
      </c>
      <c r="B779" s="64" t="s">
        <v>790</v>
      </c>
      <c r="C779" s="64" t="s">
        <v>74</v>
      </c>
      <c r="D779" s="64" t="s">
        <v>526</v>
      </c>
      <c r="E779" s="70">
        <v>100</v>
      </c>
      <c r="F779" s="64" t="s">
        <v>412</v>
      </c>
      <c r="G779" s="70">
        <v>480</v>
      </c>
      <c r="H779" s="79" t="s">
        <v>15</v>
      </c>
      <c r="I779" s="80">
        <v>56816327.030000001</v>
      </c>
      <c r="J779" s="162">
        <v>2.644938059683358E-3</v>
      </c>
      <c r="K779" s="162">
        <v>0.12392136659894286</v>
      </c>
      <c r="L779" s="80">
        <v>80949348.959999993</v>
      </c>
    </row>
    <row r="780" spans="1:12" ht="15.75" customHeight="1" x14ac:dyDescent="0.25">
      <c r="A780" s="64">
        <v>525</v>
      </c>
      <c r="B780" s="64" t="s">
        <v>791</v>
      </c>
      <c r="C780" s="64" t="s">
        <v>74</v>
      </c>
      <c r="D780" s="64" t="s">
        <v>526</v>
      </c>
      <c r="E780" s="70">
        <v>96.9</v>
      </c>
      <c r="F780" s="64" t="s">
        <v>412</v>
      </c>
      <c r="G780" s="70">
        <v>220</v>
      </c>
      <c r="H780" s="79" t="s">
        <v>15</v>
      </c>
      <c r="I780" s="80">
        <v>24501960</v>
      </c>
      <c r="J780" s="162">
        <v>1.2122632773548722E-3</v>
      </c>
      <c r="K780" s="162">
        <v>5.3440912608613479E-2</v>
      </c>
      <c r="L780" s="80">
        <v>24527393.870000001</v>
      </c>
    </row>
    <row r="781" spans="1:12" ht="15.75" customHeight="1" x14ac:dyDescent="0.25">
      <c r="A781" s="64">
        <v>526</v>
      </c>
      <c r="B781" s="64" t="s">
        <v>792</v>
      </c>
      <c r="C781" s="64" t="s">
        <v>74</v>
      </c>
      <c r="D781" s="64" t="s">
        <v>526</v>
      </c>
      <c r="E781" s="70">
        <v>100</v>
      </c>
      <c r="F781" s="64" t="s">
        <v>412</v>
      </c>
      <c r="G781" s="70">
        <v>560</v>
      </c>
      <c r="H781" s="79" t="s">
        <v>15</v>
      </c>
      <c r="I781" s="80">
        <v>44834213.5</v>
      </c>
      <c r="J781" s="162">
        <v>3.0857610696305841E-3</v>
      </c>
      <c r="K781" s="162">
        <v>9.7787331524882851E-2</v>
      </c>
      <c r="L781" s="80">
        <v>47928832.450000003</v>
      </c>
    </row>
    <row r="782" spans="1:12" ht="15.75" customHeight="1" x14ac:dyDescent="0.25">
      <c r="A782" s="64">
        <v>527</v>
      </c>
      <c r="B782" s="64" t="s">
        <v>793</v>
      </c>
      <c r="C782" s="64" t="s">
        <v>74</v>
      </c>
      <c r="D782" s="64" t="s">
        <v>526</v>
      </c>
      <c r="E782" s="70">
        <v>99.5</v>
      </c>
      <c r="F782" s="64" t="s">
        <v>412</v>
      </c>
      <c r="G782" s="70">
        <v>800</v>
      </c>
      <c r="H782" s="79" t="s">
        <v>15</v>
      </c>
      <c r="I782" s="80">
        <v>61560904.32</v>
      </c>
      <c r="J782" s="162">
        <v>4.4082300994722629E-3</v>
      </c>
      <c r="K782" s="162">
        <v>0.1342697036429876</v>
      </c>
      <c r="L782" s="80">
        <v>67947733.689999998</v>
      </c>
    </row>
    <row r="783" spans="1:12" ht="15.75" customHeight="1" x14ac:dyDescent="0.25">
      <c r="A783" s="64">
        <v>528</v>
      </c>
      <c r="B783" s="64" t="s">
        <v>794</v>
      </c>
      <c r="C783" s="64" t="s">
        <v>74</v>
      </c>
      <c r="D783" s="64" t="s">
        <v>526</v>
      </c>
      <c r="E783" s="70">
        <v>99.9</v>
      </c>
      <c r="F783" s="64" t="s">
        <v>412</v>
      </c>
      <c r="G783" s="70">
        <v>1215</v>
      </c>
      <c r="H783" s="79" t="s">
        <v>15</v>
      </c>
      <c r="I783" s="80">
        <v>112976810.66</v>
      </c>
      <c r="J783" s="162">
        <v>6.6949994635734991E-3</v>
      </c>
      <c r="K783" s="162">
        <v>0.24641228151874103</v>
      </c>
      <c r="L783" s="80">
        <v>124078304.93000001</v>
      </c>
    </row>
    <row r="784" spans="1:12" ht="15.75" customHeight="1" x14ac:dyDescent="0.25">
      <c r="A784" s="64">
        <v>529</v>
      </c>
      <c r="B784" s="64" t="s">
        <v>795</v>
      </c>
      <c r="C784" s="64" t="s">
        <v>74</v>
      </c>
      <c r="D784" s="64" t="s">
        <v>526</v>
      </c>
      <c r="E784" s="70">
        <v>99.9</v>
      </c>
      <c r="F784" s="64" t="s">
        <v>412</v>
      </c>
      <c r="G784" s="70">
        <v>600</v>
      </c>
      <c r="H784" s="79" t="s">
        <v>15</v>
      </c>
      <c r="I784" s="80">
        <v>45973733.57</v>
      </c>
      <c r="J784" s="162">
        <v>3.3061725746041971E-3</v>
      </c>
      <c r="K784" s="162">
        <v>0.1002727242231254</v>
      </c>
      <c r="L784" s="80">
        <v>49576242.299999997</v>
      </c>
    </row>
    <row r="785" spans="1:12" ht="15.75" customHeight="1" x14ac:dyDescent="0.25">
      <c r="A785" s="64">
        <v>530</v>
      </c>
      <c r="B785" s="64" t="s">
        <v>796</v>
      </c>
      <c r="C785" s="64" t="s">
        <v>74</v>
      </c>
      <c r="D785" s="64" t="s">
        <v>526</v>
      </c>
      <c r="E785" s="70">
        <v>100</v>
      </c>
      <c r="F785" s="64" t="s">
        <v>412</v>
      </c>
      <c r="G785" s="70">
        <v>674</v>
      </c>
      <c r="H785" s="79" t="s">
        <v>15</v>
      </c>
      <c r="I785" s="80">
        <v>61334775.329999998</v>
      </c>
      <c r="J785" s="162">
        <v>3.7139338588053818E-3</v>
      </c>
      <c r="K785" s="162">
        <v>0.13377649658555774</v>
      </c>
      <c r="L785" s="80">
        <v>64992829.590000004</v>
      </c>
    </row>
    <row r="786" spans="1:12" ht="15.75" customHeight="1" x14ac:dyDescent="0.25">
      <c r="A786" s="64">
        <v>531</v>
      </c>
      <c r="B786" s="64" t="s">
        <v>797</v>
      </c>
      <c r="C786" s="64" t="s">
        <v>74</v>
      </c>
      <c r="D786" s="64" t="s">
        <v>526</v>
      </c>
      <c r="E786" s="70">
        <v>100</v>
      </c>
      <c r="F786" s="64" t="s">
        <v>412</v>
      </c>
      <c r="G786" s="70">
        <v>815</v>
      </c>
      <c r="H786" s="79" t="s">
        <v>15</v>
      </c>
      <c r="I786" s="80">
        <v>62462652.329999998</v>
      </c>
      <c r="J786" s="162">
        <v>4.4908844138373677E-3</v>
      </c>
      <c r="K786" s="162">
        <v>0.13623649473224742</v>
      </c>
      <c r="L786" s="80">
        <v>67029140.119999997</v>
      </c>
    </row>
    <row r="787" spans="1:12" ht="15.75" customHeight="1" x14ac:dyDescent="0.25">
      <c r="A787" s="64">
        <v>532</v>
      </c>
      <c r="B787" s="64" t="s">
        <v>798</v>
      </c>
      <c r="C787" s="64" t="s">
        <v>74</v>
      </c>
      <c r="D787" s="64" t="s">
        <v>526</v>
      </c>
      <c r="E787" s="70">
        <v>99.7</v>
      </c>
      <c r="F787" s="64" t="s">
        <v>412</v>
      </c>
      <c r="G787" s="70">
        <v>420</v>
      </c>
      <c r="H787" s="79" t="s">
        <v>15</v>
      </c>
      <c r="I787" s="80">
        <v>38191214.25</v>
      </c>
      <c r="J787" s="162">
        <v>2.3143208022229382E-3</v>
      </c>
      <c r="K787" s="162">
        <v>8.3298370544686376E-2</v>
      </c>
      <c r="L787" s="80">
        <v>41108571.170000002</v>
      </c>
    </row>
    <row r="788" spans="1:12" ht="15.75" customHeight="1" x14ac:dyDescent="0.25">
      <c r="A788" s="64">
        <v>533</v>
      </c>
      <c r="B788" s="64" t="s">
        <v>799</v>
      </c>
      <c r="C788" s="64" t="s">
        <v>74</v>
      </c>
      <c r="D788" s="64" t="s">
        <v>526</v>
      </c>
      <c r="E788" s="70">
        <v>99.7</v>
      </c>
      <c r="F788" s="64" t="s">
        <v>412</v>
      </c>
      <c r="G788" s="70">
        <v>474</v>
      </c>
      <c r="H788" s="79" t="s">
        <v>15</v>
      </c>
      <c r="I788" s="80">
        <v>48640408.030000001</v>
      </c>
      <c r="J788" s="162">
        <v>2.6118763339373161E-3</v>
      </c>
      <c r="K788" s="162">
        <v>0.10608897389345714</v>
      </c>
      <c r="L788" s="80">
        <v>53800345.57</v>
      </c>
    </row>
    <row r="789" spans="1:12" ht="15.75" customHeight="1" x14ac:dyDescent="0.25">
      <c r="A789" s="64">
        <v>534</v>
      </c>
      <c r="B789" s="64" t="s">
        <v>800</v>
      </c>
      <c r="C789" s="64" t="s">
        <v>74</v>
      </c>
      <c r="D789" s="64" t="s">
        <v>526</v>
      </c>
      <c r="E789" s="70">
        <v>95.3</v>
      </c>
      <c r="F789" s="64" t="s">
        <v>427</v>
      </c>
      <c r="G789" s="70">
        <v>1606</v>
      </c>
      <c r="H789" s="79" t="s">
        <v>15</v>
      </c>
      <c r="I789" s="80">
        <v>103743155.93000001</v>
      </c>
      <c r="J789" s="162">
        <v>8.8495219246905697E-3</v>
      </c>
      <c r="K789" s="162">
        <v>0.22627287489641201</v>
      </c>
      <c r="L789" s="80">
        <v>107923636.45</v>
      </c>
    </row>
    <row r="790" spans="1:12" ht="15.75" customHeight="1" x14ac:dyDescent="0.25">
      <c r="A790" s="64">
        <v>535</v>
      </c>
      <c r="B790" s="64" t="s">
        <v>801</v>
      </c>
      <c r="C790" s="64" t="s">
        <v>74</v>
      </c>
      <c r="D790" s="64" t="s">
        <v>526</v>
      </c>
      <c r="E790" s="70">
        <v>90.2</v>
      </c>
      <c r="F790" s="64" t="s">
        <v>427</v>
      </c>
      <c r="G790" s="70">
        <v>1522</v>
      </c>
      <c r="H790" s="79" t="s">
        <v>15</v>
      </c>
      <c r="I790" s="80">
        <v>72531022.400000006</v>
      </c>
      <c r="J790" s="162">
        <v>8.3866577642459812E-3</v>
      </c>
      <c r="K790" s="162">
        <v>0.15819648834182193</v>
      </c>
      <c r="L790" s="80">
        <v>84406457.230000004</v>
      </c>
    </row>
    <row r="791" spans="1:12" ht="31.5" customHeight="1" x14ac:dyDescent="0.25">
      <c r="A791" s="64">
        <v>536</v>
      </c>
      <c r="B791" s="64" t="s">
        <v>802</v>
      </c>
      <c r="C791" s="64" t="s">
        <v>74</v>
      </c>
      <c r="D791" s="64" t="s">
        <v>526</v>
      </c>
      <c r="E791" s="70">
        <v>100</v>
      </c>
      <c r="F791" s="64" t="s">
        <v>427</v>
      </c>
      <c r="G791" s="70">
        <v>1234</v>
      </c>
      <c r="H791" s="79" t="s">
        <v>15</v>
      </c>
      <c r="I791" s="80">
        <v>99233774.209999993</v>
      </c>
      <c r="J791" s="162">
        <v>6.7996949284359664E-3</v>
      </c>
      <c r="K791" s="162">
        <v>0.21643751991185572</v>
      </c>
      <c r="L791" s="80">
        <v>109626384.3</v>
      </c>
    </row>
    <row r="792" spans="1:12" ht="15.75" customHeight="1" x14ac:dyDescent="0.25">
      <c r="A792" s="64">
        <v>537</v>
      </c>
      <c r="B792" s="64" t="s">
        <v>803</v>
      </c>
      <c r="C792" s="64" t="s">
        <v>74</v>
      </c>
      <c r="D792" s="64" t="s">
        <v>526</v>
      </c>
      <c r="E792" s="70">
        <v>93.8</v>
      </c>
      <c r="F792" s="64" t="s">
        <v>427</v>
      </c>
      <c r="G792" s="70">
        <v>1758</v>
      </c>
      <c r="H792" s="79" t="s">
        <v>15</v>
      </c>
      <c r="I792" s="80">
        <v>91158797.239999995</v>
      </c>
      <c r="J792" s="162">
        <v>9.6870856435902989E-3</v>
      </c>
      <c r="K792" s="162">
        <v>0.19882529058120885</v>
      </c>
      <c r="L792" s="80">
        <v>147779198.00999999</v>
      </c>
    </row>
    <row r="793" spans="1:12" ht="15.75" customHeight="1" x14ac:dyDescent="0.25">
      <c r="A793" s="64">
        <v>538</v>
      </c>
      <c r="B793" s="64" t="s">
        <v>804</v>
      </c>
      <c r="C793" s="64" t="s">
        <v>74</v>
      </c>
      <c r="D793" s="64" t="s">
        <v>526</v>
      </c>
      <c r="E793" s="70">
        <v>95.6</v>
      </c>
      <c r="F793" s="64" t="s">
        <v>427</v>
      </c>
      <c r="G793" s="70">
        <v>1214</v>
      </c>
      <c r="H793" s="79" t="s">
        <v>15</v>
      </c>
      <c r="I793" s="80">
        <v>63932219.219999999</v>
      </c>
      <c r="J793" s="162">
        <v>6.6894891759491596E-3</v>
      </c>
      <c r="K793" s="162">
        <v>0.1394417483422036</v>
      </c>
      <c r="L793" s="80">
        <v>98747045.280000001</v>
      </c>
    </row>
    <row r="794" spans="1:12" ht="15.75" customHeight="1" x14ac:dyDescent="0.25">
      <c r="A794" s="64">
        <v>539</v>
      </c>
      <c r="B794" s="64" t="s">
        <v>805</v>
      </c>
      <c r="C794" s="64" t="s">
        <v>74</v>
      </c>
      <c r="D794" s="64" t="s">
        <v>526</v>
      </c>
      <c r="E794" s="70">
        <v>94.1</v>
      </c>
      <c r="F794" s="64" t="s">
        <v>427</v>
      </c>
      <c r="G794" s="70">
        <v>1024</v>
      </c>
      <c r="H794" s="79" t="s">
        <v>15</v>
      </c>
      <c r="I794" s="80">
        <v>69227227.129999995</v>
      </c>
      <c r="J794" s="162">
        <v>5.6425345273244968E-3</v>
      </c>
      <c r="K794" s="162">
        <v>0.15099062259472165</v>
      </c>
      <c r="L794" s="80">
        <v>149490507.25</v>
      </c>
    </row>
    <row r="795" spans="1:12" ht="15.75" customHeight="1" x14ac:dyDescent="0.25">
      <c r="A795" s="64">
        <v>540</v>
      </c>
      <c r="B795" s="64" t="s">
        <v>806</v>
      </c>
      <c r="C795" s="64" t="s">
        <v>74</v>
      </c>
      <c r="D795" s="64" t="s">
        <v>526</v>
      </c>
      <c r="E795" s="70">
        <v>99.7</v>
      </c>
      <c r="F795" s="64" t="s">
        <v>427</v>
      </c>
      <c r="G795" s="70">
        <v>1580</v>
      </c>
      <c r="H795" s="79" t="s">
        <v>15</v>
      </c>
      <c r="I795" s="80">
        <v>94968604.890000001</v>
      </c>
      <c r="J795" s="162">
        <v>8.7062544464577198E-3</v>
      </c>
      <c r="K795" s="162">
        <v>0.20713481347975563</v>
      </c>
      <c r="L795" s="80">
        <v>214443375.71000001</v>
      </c>
    </row>
    <row r="796" spans="1:12" ht="15.75" customHeight="1" x14ac:dyDescent="0.25">
      <c r="A796" s="64">
        <v>541</v>
      </c>
      <c r="B796" s="64" t="s">
        <v>807</v>
      </c>
      <c r="C796" s="64" t="s">
        <v>74</v>
      </c>
      <c r="D796" s="64" t="s">
        <v>526</v>
      </c>
      <c r="E796" s="70">
        <v>77.099999999999994</v>
      </c>
      <c r="F796" s="64" t="s">
        <v>427</v>
      </c>
      <c r="G796" s="70">
        <v>882</v>
      </c>
      <c r="H796" s="79" t="s">
        <v>15</v>
      </c>
      <c r="I796" s="80">
        <v>55468052.869999997</v>
      </c>
      <c r="J796" s="162">
        <v>4.8600736846681706E-3</v>
      </c>
      <c r="K796" s="162">
        <v>0.12098066301616778</v>
      </c>
      <c r="L796" s="80">
        <v>64385655.259999998</v>
      </c>
    </row>
    <row r="797" spans="1:12" ht="15.75" customHeight="1" x14ac:dyDescent="0.25">
      <c r="A797" s="64">
        <v>542</v>
      </c>
      <c r="B797" s="64" t="s">
        <v>808</v>
      </c>
      <c r="C797" s="64" t="s">
        <v>74</v>
      </c>
      <c r="D797" s="64" t="s">
        <v>526</v>
      </c>
      <c r="E797" s="70">
        <v>99</v>
      </c>
      <c r="F797" s="64" t="s">
        <v>427</v>
      </c>
      <c r="G797" s="70">
        <v>1820</v>
      </c>
      <c r="H797" s="79" t="s">
        <v>15</v>
      </c>
      <c r="I797" s="80">
        <v>90112999.719999999</v>
      </c>
      <c r="J797" s="162">
        <v>1.0028723476299399E-2</v>
      </c>
      <c r="K797" s="162">
        <v>0.19654431494201</v>
      </c>
      <c r="L797" s="80">
        <v>115551811.64</v>
      </c>
    </row>
    <row r="798" spans="1:12" ht="31.5" customHeight="1" x14ac:dyDescent="0.25">
      <c r="A798" s="64">
        <v>543</v>
      </c>
      <c r="B798" s="64" t="s">
        <v>809</v>
      </c>
      <c r="C798" s="64" t="s">
        <v>74</v>
      </c>
      <c r="D798" s="64" t="s">
        <v>526</v>
      </c>
      <c r="E798" s="70">
        <v>97.9</v>
      </c>
      <c r="F798" s="64" t="s">
        <v>427</v>
      </c>
      <c r="G798" s="70">
        <v>2220</v>
      </c>
      <c r="H798" s="79" t="s">
        <v>15</v>
      </c>
      <c r="I798" s="80">
        <v>128639844.40000001</v>
      </c>
      <c r="J798" s="162">
        <v>1.223283852603553E-2</v>
      </c>
      <c r="K798" s="162">
        <v>0.28057472473900197</v>
      </c>
      <c r="L798" s="80">
        <v>199229152.69</v>
      </c>
    </row>
    <row r="799" spans="1:12" ht="15.75" customHeight="1" x14ac:dyDescent="0.25">
      <c r="A799" s="64">
        <v>544</v>
      </c>
      <c r="B799" s="64" t="s">
        <v>810</v>
      </c>
      <c r="C799" s="64" t="s">
        <v>74</v>
      </c>
      <c r="D799" s="64" t="s">
        <v>526</v>
      </c>
      <c r="E799" s="70">
        <v>92</v>
      </c>
      <c r="F799" s="64" t="s">
        <v>427</v>
      </c>
      <c r="G799" s="70">
        <v>1560</v>
      </c>
      <c r="H799" s="79" t="s">
        <v>15</v>
      </c>
      <c r="I799" s="80">
        <v>96183888.640000001</v>
      </c>
      <c r="J799" s="162">
        <v>8.596048693970914E-3</v>
      </c>
      <c r="K799" s="162">
        <v>0.20978545337462193</v>
      </c>
      <c r="L799" s="80">
        <v>106363914.41</v>
      </c>
    </row>
    <row r="800" spans="1:12" ht="15.75" customHeight="1" x14ac:dyDescent="0.25">
      <c r="A800" s="64">
        <v>545</v>
      </c>
      <c r="B800" s="64" t="s">
        <v>811</v>
      </c>
      <c r="C800" s="64" t="s">
        <v>74</v>
      </c>
      <c r="D800" s="64" t="s">
        <v>526</v>
      </c>
      <c r="E800" s="70">
        <v>89</v>
      </c>
      <c r="F800" s="64" t="s">
        <v>427</v>
      </c>
      <c r="G800" s="70">
        <v>1209</v>
      </c>
      <c r="H800" s="79" t="s">
        <v>15</v>
      </c>
      <c r="I800" s="80">
        <v>74663443.870000005</v>
      </c>
      <c r="J800" s="162">
        <v>6.6619377378274577E-3</v>
      </c>
      <c r="K800" s="162">
        <v>0.16284748562624329</v>
      </c>
      <c r="L800" s="80">
        <v>95903947.219999999</v>
      </c>
    </row>
    <row r="801" spans="1:12" ht="15.75" customHeight="1" x14ac:dyDescent="0.25">
      <c r="A801" s="64">
        <v>546</v>
      </c>
      <c r="B801" s="64" t="s">
        <v>812</v>
      </c>
      <c r="C801" s="64" t="s">
        <v>74</v>
      </c>
      <c r="D801" s="64" t="s">
        <v>526</v>
      </c>
      <c r="E801" s="70">
        <v>93.8</v>
      </c>
      <c r="F801" s="64" t="s">
        <v>427</v>
      </c>
      <c r="G801" s="70">
        <v>1170</v>
      </c>
      <c r="H801" s="79" t="s">
        <v>15</v>
      </c>
      <c r="I801" s="80">
        <v>69400848.530000001</v>
      </c>
      <c r="J801" s="162">
        <v>6.4470365204781846E-3</v>
      </c>
      <c r="K801" s="162">
        <v>0.15136930601696155</v>
      </c>
      <c r="L801" s="80">
        <v>93184013.379999995</v>
      </c>
    </row>
    <row r="802" spans="1:12" ht="15.75" customHeight="1" x14ac:dyDescent="0.25">
      <c r="A802" s="64">
        <v>547</v>
      </c>
      <c r="B802" s="64" t="s">
        <v>813</v>
      </c>
      <c r="C802" s="64" t="s">
        <v>74</v>
      </c>
      <c r="D802" s="64" t="s">
        <v>526</v>
      </c>
      <c r="E802" s="70">
        <v>89.3</v>
      </c>
      <c r="F802" s="64" t="s">
        <v>427</v>
      </c>
      <c r="G802" s="70">
        <v>1853</v>
      </c>
      <c r="H802" s="79" t="s">
        <v>15</v>
      </c>
      <c r="I802" s="80">
        <v>107899107.18000001</v>
      </c>
      <c r="J802" s="162">
        <v>1.0210562967902631E-2</v>
      </c>
      <c r="K802" s="162">
        <v>0.23533736718833104</v>
      </c>
      <c r="L802" s="80">
        <v>109014628.01000001</v>
      </c>
    </row>
    <row r="803" spans="1:12" ht="15.75" customHeight="1" x14ac:dyDescent="0.25">
      <c r="A803" s="64">
        <v>548</v>
      </c>
      <c r="B803" s="64" t="s">
        <v>814</v>
      </c>
      <c r="C803" s="64" t="s">
        <v>74</v>
      </c>
      <c r="D803" s="64" t="s">
        <v>526</v>
      </c>
      <c r="E803" s="70">
        <v>95.3</v>
      </c>
      <c r="F803" s="64" t="s">
        <v>427</v>
      </c>
      <c r="G803" s="70">
        <v>1110</v>
      </c>
      <c r="H803" s="79" t="s">
        <v>15</v>
      </c>
      <c r="I803" s="80">
        <v>66744147.810000002</v>
      </c>
      <c r="J803" s="162">
        <v>6.1164192630177652E-3</v>
      </c>
      <c r="K803" s="162">
        <v>0.14557480994380007</v>
      </c>
      <c r="L803" s="80">
        <v>80131472.120000005</v>
      </c>
    </row>
    <row r="804" spans="1:12" ht="15.75" customHeight="1" x14ac:dyDescent="0.25">
      <c r="A804" s="64">
        <v>549</v>
      </c>
      <c r="B804" s="64" t="s">
        <v>815</v>
      </c>
      <c r="C804" s="64" t="s">
        <v>74</v>
      </c>
      <c r="D804" s="64" t="s">
        <v>526</v>
      </c>
      <c r="E804" s="70">
        <v>96</v>
      </c>
      <c r="F804" s="64" t="s">
        <v>427</v>
      </c>
      <c r="G804" s="70">
        <v>3068</v>
      </c>
      <c r="H804" s="79" t="s">
        <v>15</v>
      </c>
      <c r="I804" s="80">
        <v>231293067.75</v>
      </c>
      <c r="J804" s="162">
        <v>1.6905562431476132E-2</v>
      </c>
      <c r="K804" s="162">
        <v>0.50447036157947633</v>
      </c>
      <c r="L804" s="80">
        <v>259020252.88</v>
      </c>
    </row>
    <row r="805" spans="1:12" ht="15.75" customHeight="1" x14ac:dyDescent="0.25">
      <c r="A805" s="64">
        <v>550</v>
      </c>
      <c r="B805" s="64" t="s">
        <v>816</v>
      </c>
      <c r="C805" s="64" t="s">
        <v>74</v>
      </c>
      <c r="D805" s="64" t="s">
        <v>526</v>
      </c>
      <c r="E805" s="70">
        <v>94.5</v>
      </c>
      <c r="F805" s="64" t="s">
        <v>427</v>
      </c>
      <c r="G805" s="70">
        <v>281</v>
      </c>
      <c r="H805" s="79" t="s">
        <v>15</v>
      </c>
      <c r="I805" s="80">
        <v>17661236.210000001</v>
      </c>
      <c r="J805" s="162">
        <v>1.5483908224396326E-3</v>
      </c>
      <c r="K805" s="162">
        <v>3.8520697154786392E-2</v>
      </c>
      <c r="L805" s="80">
        <v>20136465.940000001</v>
      </c>
    </row>
    <row r="806" spans="1:12" ht="31.5" customHeight="1" x14ac:dyDescent="0.25">
      <c r="A806" s="64">
        <v>551</v>
      </c>
      <c r="B806" s="64" t="s">
        <v>817</v>
      </c>
      <c r="C806" s="64" t="s">
        <v>74</v>
      </c>
      <c r="D806" s="64" t="s">
        <v>526</v>
      </c>
      <c r="E806" s="70">
        <v>99.8</v>
      </c>
      <c r="F806" s="64" t="s">
        <v>427</v>
      </c>
      <c r="G806" s="70">
        <v>2901</v>
      </c>
      <c r="H806" s="79" t="s">
        <v>15</v>
      </c>
      <c r="I806" s="80">
        <v>131753339.39</v>
      </c>
      <c r="J806" s="162">
        <v>1.5985344398211296E-2</v>
      </c>
      <c r="K806" s="162">
        <v>0.28736552897131423</v>
      </c>
      <c r="L806" s="80">
        <v>150817975.19</v>
      </c>
    </row>
    <row r="807" spans="1:12" ht="15.75" customHeight="1" x14ac:dyDescent="0.25">
      <c r="A807" s="64">
        <v>552</v>
      </c>
      <c r="B807" s="64" t="s">
        <v>818</v>
      </c>
      <c r="C807" s="64" t="s">
        <v>74</v>
      </c>
      <c r="D807" s="64" t="s">
        <v>526</v>
      </c>
      <c r="E807" s="70">
        <v>100</v>
      </c>
      <c r="F807" s="64" t="s">
        <v>427</v>
      </c>
      <c r="G807" s="70">
        <v>1409</v>
      </c>
      <c r="H807" s="79" t="s">
        <v>15</v>
      </c>
      <c r="I807" s="80">
        <v>56503224.259999998</v>
      </c>
      <c r="J807" s="162">
        <v>7.7639952626955234E-3</v>
      </c>
      <c r="K807" s="162">
        <v>0.12323846213868397</v>
      </c>
      <c r="L807" s="80">
        <v>66196637.859999999</v>
      </c>
    </row>
    <row r="808" spans="1:12" ht="15.75" customHeight="1" x14ac:dyDescent="0.25">
      <c r="A808" s="64">
        <v>553</v>
      </c>
      <c r="B808" s="64" t="s">
        <v>819</v>
      </c>
      <c r="C808" s="64" t="s">
        <v>74</v>
      </c>
      <c r="D808" s="64" t="s">
        <v>526</v>
      </c>
      <c r="E808" s="70">
        <v>100</v>
      </c>
      <c r="F808" s="64" t="s">
        <v>427</v>
      </c>
      <c r="G808" s="70">
        <v>1305</v>
      </c>
      <c r="H808" s="79" t="s">
        <v>15</v>
      </c>
      <c r="I808" s="80">
        <v>61191517.530000001</v>
      </c>
      <c r="J808" s="162">
        <v>7.1909253497641299E-3</v>
      </c>
      <c r="K808" s="162">
        <v>0.13346403882420713</v>
      </c>
      <c r="L808" s="80">
        <v>66269590.659999996</v>
      </c>
    </row>
    <row r="809" spans="1:12" ht="15.75" customHeight="1" x14ac:dyDescent="0.25">
      <c r="A809" s="64">
        <v>554</v>
      </c>
      <c r="B809" s="64" t="s">
        <v>820</v>
      </c>
      <c r="C809" s="64" t="s">
        <v>74</v>
      </c>
      <c r="D809" s="64" t="s">
        <v>526</v>
      </c>
      <c r="E809" s="70">
        <v>100</v>
      </c>
      <c r="F809" s="64" t="s">
        <v>427</v>
      </c>
      <c r="G809" s="70">
        <v>2088</v>
      </c>
      <c r="H809" s="79" t="s">
        <v>15</v>
      </c>
      <c r="I809" s="80">
        <v>82647494.890000001</v>
      </c>
      <c r="J809" s="162">
        <v>1.1505480559622607E-2</v>
      </c>
      <c r="K809" s="162">
        <v>0.18026139752645581</v>
      </c>
      <c r="L809" s="80">
        <v>96508782.840000004</v>
      </c>
    </row>
    <row r="810" spans="1:12" ht="15.75" customHeight="1" x14ac:dyDescent="0.25">
      <c r="A810" s="64">
        <v>555</v>
      </c>
      <c r="B810" s="64" t="s">
        <v>821</v>
      </c>
      <c r="C810" s="64" t="s">
        <v>74</v>
      </c>
      <c r="D810" s="64" t="s">
        <v>526</v>
      </c>
      <c r="E810" s="70">
        <v>99.9</v>
      </c>
      <c r="F810" s="64" t="s">
        <v>427</v>
      </c>
      <c r="G810" s="70">
        <v>3501</v>
      </c>
      <c r="H810" s="79" t="s">
        <v>15</v>
      </c>
      <c r="I810" s="80">
        <v>123661601.5</v>
      </c>
      <c r="J810" s="162">
        <v>1.9291516972815493E-2</v>
      </c>
      <c r="K810" s="162">
        <v>0.26971674261172107</v>
      </c>
      <c r="L810" s="80">
        <v>141485567.84999999</v>
      </c>
    </row>
    <row r="811" spans="1:12" ht="15.75" customHeight="1" x14ac:dyDescent="0.25">
      <c r="A811" s="64">
        <v>556</v>
      </c>
      <c r="B811" s="64" t="s">
        <v>822</v>
      </c>
      <c r="C811" s="64" t="s">
        <v>74</v>
      </c>
      <c r="D811" s="64" t="s">
        <v>526</v>
      </c>
      <c r="E811" s="70">
        <v>99.9</v>
      </c>
      <c r="F811" s="64" t="s">
        <v>427</v>
      </c>
      <c r="G811" s="70">
        <v>3688</v>
      </c>
      <c r="H811" s="79" t="s">
        <v>15</v>
      </c>
      <c r="I811" s="80">
        <v>145330915.13</v>
      </c>
      <c r="J811" s="162">
        <v>2.0321940758567133E-2</v>
      </c>
      <c r="K811" s="162">
        <v>0.31697940633288735</v>
      </c>
      <c r="L811" s="80">
        <v>165595358.22999999</v>
      </c>
    </row>
    <row r="812" spans="1:12" ht="15.75" customHeight="1" x14ac:dyDescent="0.25">
      <c r="A812" s="64">
        <v>557</v>
      </c>
      <c r="B812" s="64" t="s">
        <v>823</v>
      </c>
      <c r="C812" s="64" t="s">
        <v>74</v>
      </c>
      <c r="D812" s="64" t="s">
        <v>526</v>
      </c>
      <c r="E812" s="70">
        <v>100</v>
      </c>
      <c r="F812" s="64" t="s">
        <v>427</v>
      </c>
      <c r="G812" s="70">
        <v>3888</v>
      </c>
      <c r="H812" s="79" t="s">
        <v>15</v>
      </c>
      <c r="I812" s="80">
        <v>166875291.05000001</v>
      </c>
      <c r="J812" s="162">
        <v>2.1423998283435199E-2</v>
      </c>
      <c r="K812" s="162">
        <v>0.36396957000746022</v>
      </c>
      <c r="L812" s="80">
        <v>190323240.62</v>
      </c>
    </row>
    <row r="813" spans="1:12" ht="15.75" customHeight="1" x14ac:dyDescent="0.25">
      <c r="A813" s="64">
        <v>558</v>
      </c>
      <c r="B813" s="64" t="s">
        <v>824</v>
      </c>
      <c r="C813" s="64" t="s">
        <v>74</v>
      </c>
      <c r="D813" s="64" t="s">
        <v>526</v>
      </c>
      <c r="E813" s="70">
        <v>100</v>
      </c>
      <c r="F813" s="64" t="s">
        <v>427</v>
      </c>
      <c r="G813" s="70">
        <v>2392</v>
      </c>
      <c r="H813" s="79" t="s">
        <v>15</v>
      </c>
      <c r="I813" s="80">
        <v>91582234.120000005</v>
      </c>
      <c r="J813" s="162">
        <v>1.3180607997422067E-2</v>
      </c>
      <c r="K813" s="162">
        <v>0.19974884336226573</v>
      </c>
      <c r="L813" s="80">
        <v>106897369.70999999</v>
      </c>
    </row>
    <row r="814" spans="1:12" ht="15.75" customHeight="1" x14ac:dyDescent="0.25">
      <c r="A814" s="64">
        <v>559</v>
      </c>
      <c r="B814" s="64" t="s">
        <v>825</v>
      </c>
      <c r="C814" s="64" t="s">
        <v>74</v>
      </c>
      <c r="D814" s="64" t="s">
        <v>526</v>
      </c>
      <c r="E814" s="70">
        <v>100</v>
      </c>
      <c r="F814" s="64" t="s">
        <v>427</v>
      </c>
      <c r="G814" s="70">
        <v>1344</v>
      </c>
      <c r="H814" s="79" t="s">
        <v>15</v>
      </c>
      <c r="I814" s="80">
        <v>74929957.769999996</v>
      </c>
      <c r="J814" s="162">
        <v>7.4058265671134021E-3</v>
      </c>
      <c r="K814" s="162">
        <v>0.16342877569605324</v>
      </c>
      <c r="L814" s="80">
        <v>94297510.819999993</v>
      </c>
    </row>
    <row r="815" spans="1:12" ht="15.75" customHeight="1" x14ac:dyDescent="0.25">
      <c r="A815" s="64">
        <v>560</v>
      </c>
      <c r="B815" s="64" t="s">
        <v>826</v>
      </c>
      <c r="C815" s="64" t="s">
        <v>74</v>
      </c>
      <c r="D815" s="64" t="s">
        <v>526</v>
      </c>
      <c r="E815" s="70">
        <v>100</v>
      </c>
      <c r="F815" s="64" t="s">
        <v>427</v>
      </c>
      <c r="G815" s="70">
        <v>1700</v>
      </c>
      <c r="H815" s="79" t="s">
        <v>15</v>
      </c>
      <c r="I815" s="80">
        <v>29178602.77</v>
      </c>
      <c r="J815" s="162">
        <v>9.3674889613785586E-3</v>
      </c>
      <c r="K815" s="162">
        <v>6.3641078537105489E-2</v>
      </c>
      <c r="L815" s="80">
        <v>30414717.899999999</v>
      </c>
    </row>
    <row r="816" spans="1:12" ht="15.75" customHeight="1" x14ac:dyDescent="0.25">
      <c r="A816" s="64">
        <v>561</v>
      </c>
      <c r="B816" s="64" t="s">
        <v>827</v>
      </c>
      <c r="C816" s="64" t="s">
        <v>74</v>
      </c>
      <c r="D816" s="64" t="s">
        <v>526</v>
      </c>
      <c r="E816" s="70">
        <v>96.4</v>
      </c>
      <c r="F816" s="64" t="s">
        <v>427</v>
      </c>
      <c r="G816" s="70">
        <v>603</v>
      </c>
      <c r="H816" s="79" t="s">
        <v>15</v>
      </c>
      <c r="I816" s="80">
        <v>62989067.869999997</v>
      </c>
      <c r="J816" s="162">
        <v>3.3227034374772187E-3</v>
      </c>
      <c r="K816" s="162">
        <v>0.13738465295587346</v>
      </c>
      <c r="L816" s="80">
        <v>70921056.519999996</v>
      </c>
    </row>
    <row r="817" spans="1:12" ht="15.75" customHeight="1" x14ac:dyDescent="0.25">
      <c r="A817" s="64">
        <v>562</v>
      </c>
      <c r="B817" s="64" t="s">
        <v>828</v>
      </c>
      <c r="C817" s="64" t="s">
        <v>74</v>
      </c>
      <c r="D817" s="64" t="s">
        <v>526</v>
      </c>
      <c r="E817" s="70">
        <v>98.8</v>
      </c>
      <c r="F817" s="64" t="s">
        <v>427</v>
      </c>
      <c r="G817" s="70">
        <v>1803</v>
      </c>
      <c r="H817" s="79" t="s">
        <v>15</v>
      </c>
      <c r="I817" s="80">
        <v>81837724.489999995</v>
      </c>
      <c r="J817" s="162">
        <v>9.9350485866856134E-3</v>
      </c>
      <c r="K817" s="162">
        <v>0.17849521762984991</v>
      </c>
      <c r="L817" s="80">
        <v>91860894.859999999</v>
      </c>
    </row>
    <row r="818" spans="1:12" ht="31.5" customHeight="1" x14ac:dyDescent="0.25">
      <c r="A818" s="64">
        <v>563</v>
      </c>
      <c r="B818" s="64" t="s">
        <v>829</v>
      </c>
      <c r="C818" s="64" t="s">
        <v>74</v>
      </c>
      <c r="D818" s="64" t="s">
        <v>526</v>
      </c>
      <c r="E818" s="70">
        <v>99.5</v>
      </c>
      <c r="F818" s="64" t="s">
        <v>427</v>
      </c>
      <c r="G818" s="70">
        <v>1703</v>
      </c>
      <c r="H818" s="79" t="s">
        <v>15</v>
      </c>
      <c r="I818" s="80">
        <v>107731037.64</v>
      </c>
      <c r="J818" s="162">
        <v>9.3840198242515806E-3</v>
      </c>
      <c r="K818" s="162">
        <v>0.23497079285716282</v>
      </c>
      <c r="L818" s="80">
        <v>122251616.20999999</v>
      </c>
    </row>
    <row r="819" spans="1:12" ht="15.75" customHeight="1" x14ac:dyDescent="0.25">
      <c r="A819" s="64">
        <v>564</v>
      </c>
      <c r="B819" s="64" t="s">
        <v>830</v>
      </c>
      <c r="C819" s="64" t="s">
        <v>74</v>
      </c>
      <c r="D819" s="64" t="s">
        <v>526</v>
      </c>
      <c r="E819" s="70">
        <v>50.1</v>
      </c>
      <c r="F819" s="64" t="s">
        <v>831</v>
      </c>
      <c r="G819" s="70">
        <v>29570</v>
      </c>
      <c r="H819" s="79" t="s">
        <v>15</v>
      </c>
      <c r="I819" s="80">
        <v>68017966.739999995</v>
      </c>
      <c r="J819" s="162">
        <v>0.16293920505174353</v>
      </c>
      <c r="K819" s="162">
        <v>0.14835312017356644</v>
      </c>
      <c r="L819" s="80">
        <v>169399734.78</v>
      </c>
    </row>
    <row r="820" spans="1:12" ht="15.75" customHeight="1" x14ac:dyDescent="0.25">
      <c r="A820" s="64">
        <v>565</v>
      </c>
      <c r="B820" s="64" t="s">
        <v>832</v>
      </c>
      <c r="C820" s="64" t="s">
        <v>74</v>
      </c>
      <c r="D820" s="64" t="s">
        <v>526</v>
      </c>
      <c r="E820" s="70">
        <v>98.7</v>
      </c>
      <c r="F820" s="64" t="s">
        <v>831</v>
      </c>
      <c r="G820" s="70">
        <v>475960</v>
      </c>
      <c r="H820" s="79" t="s">
        <v>833</v>
      </c>
      <c r="I820" s="80">
        <v>86209017.980000004</v>
      </c>
      <c r="J820" s="162">
        <v>2.6226764976810228</v>
      </c>
      <c r="K820" s="162">
        <v>0.1880293901362817</v>
      </c>
      <c r="L820" s="80">
        <v>94632875.719999999</v>
      </c>
    </row>
    <row r="821" spans="1:12" ht="15.75" customHeight="1" x14ac:dyDescent="0.25">
      <c r="A821" s="64">
        <v>566</v>
      </c>
      <c r="B821" s="64" t="s">
        <v>834</v>
      </c>
      <c r="C821" s="64" t="s">
        <v>74</v>
      </c>
      <c r="D821" s="64" t="s">
        <v>526</v>
      </c>
      <c r="E821" s="70">
        <v>97.7</v>
      </c>
      <c r="F821" s="64" t="s">
        <v>831</v>
      </c>
      <c r="G821" s="70">
        <v>147928</v>
      </c>
      <c r="H821" s="79" t="s">
        <v>833</v>
      </c>
      <c r="I821" s="80">
        <v>28713673.27</v>
      </c>
      <c r="J821" s="162">
        <v>0.81512582769341613</v>
      </c>
      <c r="K821" s="162">
        <v>6.2627026731508453E-2</v>
      </c>
      <c r="L821" s="80">
        <v>41929244.579999998</v>
      </c>
    </row>
    <row r="822" spans="1:12" ht="15.75" customHeight="1" x14ac:dyDescent="0.25">
      <c r="A822" s="64">
        <v>567</v>
      </c>
      <c r="B822" s="64" t="s">
        <v>835</v>
      </c>
      <c r="C822" s="64" t="s">
        <v>74</v>
      </c>
      <c r="D822" s="64" t="s">
        <v>526</v>
      </c>
      <c r="E822" s="70">
        <v>92.4</v>
      </c>
      <c r="F822" s="64" t="s">
        <v>831</v>
      </c>
      <c r="G822" s="70">
        <v>62650</v>
      </c>
      <c r="H822" s="79" t="s">
        <v>833</v>
      </c>
      <c r="I822" s="80">
        <v>37065996.619999997</v>
      </c>
      <c r="J822" s="162">
        <v>0.34521951966492159</v>
      </c>
      <c r="K822" s="162">
        <v>8.0844172716002416E-2</v>
      </c>
      <c r="L822" s="80">
        <v>80206456.739999995</v>
      </c>
    </row>
    <row r="823" spans="1:12" ht="15.75" customHeight="1" x14ac:dyDescent="0.25">
      <c r="A823" s="64">
        <v>568</v>
      </c>
      <c r="B823" s="64" t="s">
        <v>836</v>
      </c>
      <c r="C823" s="64" t="s">
        <v>74</v>
      </c>
      <c r="D823" s="64" t="s">
        <v>526</v>
      </c>
      <c r="E823" s="70">
        <v>100</v>
      </c>
      <c r="F823" s="64" t="s">
        <v>831</v>
      </c>
      <c r="G823" s="70">
        <v>100410</v>
      </c>
      <c r="H823" s="79" t="s">
        <v>833</v>
      </c>
      <c r="I823" s="80">
        <v>110034008.15000001</v>
      </c>
      <c r="J823" s="162">
        <v>0.55328798036001237</v>
      </c>
      <c r="K823" s="162">
        <v>0.23999377247859413</v>
      </c>
      <c r="L823" s="80">
        <v>121653502.03</v>
      </c>
    </row>
    <row r="824" spans="1:12" ht="15.75" customHeight="1" x14ac:dyDescent="0.25">
      <c r="A824" s="64">
        <v>569</v>
      </c>
      <c r="B824" s="64" t="s">
        <v>837</v>
      </c>
      <c r="C824" s="64" t="s">
        <v>74</v>
      </c>
      <c r="D824" s="64" t="s">
        <v>526</v>
      </c>
      <c r="E824" s="70">
        <v>77.5</v>
      </c>
      <c r="F824" s="64" t="s">
        <v>831</v>
      </c>
      <c r="G824" s="70">
        <v>11378</v>
      </c>
      <c r="H824" s="79" t="s">
        <v>15</v>
      </c>
      <c r="I824" s="80">
        <v>40520560.240000002</v>
      </c>
      <c r="J824" s="162">
        <v>6.2696052589744269E-2</v>
      </c>
      <c r="K824" s="162">
        <v>8.8378877389314908E-2</v>
      </c>
      <c r="L824" s="80">
        <v>43075413.18</v>
      </c>
    </row>
    <row r="825" spans="1:12" ht="15.75" customHeight="1" x14ac:dyDescent="0.25">
      <c r="A825" s="64">
        <v>570</v>
      </c>
      <c r="B825" s="64" t="s">
        <v>838</v>
      </c>
      <c r="C825" s="64" t="s">
        <v>74</v>
      </c>
      <c r="D825" s="64" t="s">
        <v>526</v>
      </c>
      <c r="E825" s="70">
        <v>97.2</v>
      </c>
      <c r="F825" s="64" t="s">
        <v>831</v>
      </c>
      <c r="G825" s="70">
        <v>133722</v>
      </c>
      <c r="H825" s="79" t="s">
        <v>833</v>
      </c>
      <c r="I825" s="80">
        <v>15219557.23</v>
      </c>
      <c r="J825" s="162">
        <v>0.73684668170203749</v>
      </c>
      <c r="K825" s="162">
        <v>3.3195182257673324E-2</v>
      </c>
      <c r="L825" s="80">
        <v>15850099.800000001</v>
      </c>
    </row>
    <row r="826" spans="1:12" ht="15.75" customHeight="1" x14ac:dyDescent="0.25">
      <c r="A826" s="64">
        <v>571</v>
      </c>
      <c r="B826" s="64" t="s">
        <v>839</v>
      </c>
      <c r="C826" s="64" t="s">
        <v>74</v>
      </c>
      <c r="D826" s="64" t="s">
        <v>526</v>
      </c>
      <c r="E826" s="70">
        <v>69.3</v>
      </c>
      <c r="F826" s="64" t="s">
        <v>831</v>
      </c>
      <c r="G826" s="70">
        <v>265200</v>
      </c>
      <c r="H826" s="79" t="s">
        <v>833</v>
      </c>
      <c r="I826" s="80">
        <v>11790849.369999999</v>
      </c>
      <c r="J826" s="162">
        <v>1.4613282779750552</v>
      </c>
      <c r="K826" s="162">
        <v>2.5716871252891411E-2</v>
      </c>
      <c r="L826" s="80">
        <v>40675124.969999999</v>
      </c>
    </row>
    <row r="827" spans="1:12" ht="15.75" customHeight="1" x14ac:dyDescent="0.25">
      <c r="A827" s="64">
        <v>572</v>
      </c>
      <c r="B827" s="64" t="s">
        <v>840</v>
      </c>
      <c r="C827" s="64" t="s">
        <v>74</v>
      </c>
      <c r="D827" s="64" t="s">
        <v>526</v>
      </c>
      <c r="E827" s="70">
        <v>96.6</v>
      </c>
      <c r="F827" s="64" t="s">
        <v>831</v>
      </c>
      <c r="G827" s="70">
        <v>12783</v>
      </c>
      <c r="H827" s="79" t="s">
        <v>833</v>
      </c>
      <c r="I827" s="80">
        <v>15999583.4</v>
      </c>
      <c r="J827" s="162">
        <v>7.0438006701942432E-2</v>
      </c>
      <c r="K827" s="162">
        <v>3.4896487393401301E-2</v>
      </c>
      <c r="L827" s="80">
        <v>16776753.4</v>
      </c>
    </row>
    <row r="828" spans="1:12" ht="31.5" customHeight="1" x14ac:dyDescent="0.25">
      <c r="A828" s="64">
        <v>573</v>
      </c>
      <c r="B828" s="64" t="s">
        <v>841</v>
      </c>
      <c r="C828" s="64" t="s">
        <v>74</v>
      </c>
      <c r="D828" s="64" t="s">
        <v>526</v>
      </c>
      <c r="E828" s="70">
        <v>99.1</v>
      </c>
      <c r="F828" s="64" t="s">
        <v>427</v>
      </c>
      <c r="G828" s="70">
        <v>1506</v>
      </c>
      <c r="H828" s="79" t="s">
        <v>15</v>
      </c>
      <c r="I828" s="80">
        <v>107059570.03</v>
      </c>
      <c r="J828" s="162">
        <v>8.2984931622565351E-3</v>
      </c>
      <c r="K828" s="162">
        <v>0.23350626341276229</v>
      </c>
      <c r="L828" s="80">
        <v>124838459.62</v>
      </c>
    </row>
    <row r="829" spans="1:12" ht="15.75" customHeight="1" x14ac:dyDescent="0.25">
      <c r="A829" s="64">
        <v>574</v>
      </c>
      <c r="B829" s="64" t="s">
        <v>842</v>
      </c>
      <c r="C829" s="64" t="s">
        <v>74</v>
      </c>
      <c r="D829" s="64" t="s">
        <v>526</v>
      </c>
      <c r="E829" s="70">
        <v>99.6</v>
      </c>
      <c r="F829" s="64" t="s">
        <v>427</v>
      </c>
      <c r="G829" s="70">
        <v>814</v>
      </c>
      <c r="H829" s="79" t="s">
        <v>15</v>
      </c>
      <c r="I829" s="80">
        <v>41864053.170000002</v>
      </c>
      <c r="J829" s="162">
        <v>4.4853741262130273E-3</v>
      </c>
      <c r="K829" s="162">
        <v>9.1309152692287399E-2</v>
      </c>
      <c r="L829" s="80">
        <v>57548621.770000003</v>
      </c>
    </row>
    <row r="830" spans="1:12" ht="31.5" customHeight="1" x14ac:dyDescent="0.25">
      <c r="A830" s="64">
        <v>575</v>
      </c>
      <c r="B830" s="64" t="s">
        <v>843</v>
      </c>
      <c r="C830" s="64" t="s">
        <v>74</v>
      </c>
      <c r="D830" s="64" t="s">
        <v>526</v>
      </c>
      <c r="E830" s="70">
        <v>100</v>
      </c>
      <c r="F830" s="64" t="s">
        <v>427</v>
      </c>
      <c r="G830" s="70">
        <v>237</v>
      </c>
      <c r="H830" s="79" t="s">
        <v>15</v>
      </c>
      <c r="I830" s="80">
        <v>17829270.870000001</v>
      </c>
      <c r="J830" s="162">
        <v>1.3059381669686581E-3</v>
      </c>
      <c r="K830" s="162">
        <v>3.8887195409631231E-2</v>
      </c>
      <c r="L830" s="80">
        <v>18794983.010000002</v>
      </c>
    </row>
    <row r="831" spans="1:12" ht="31.5" customHeight="1" x14ac:dyDescent="0.25">
      <c r="A831" s="64">
        <v>576</v>
      </c>
      <c r="B831" s="64" t="s">
        <v>844</v>
      </c>
      <c r="C831" s="64" t="s">
        <v>74</v>
      </c>
      <c r="D831" s="64" t="s">
        <v>526</v>
      </c>
      <c r="E831" s="70">
        <v>99.3</v>
      </c>
      <c r="F831" s="64" t="s">
        <v>427</v>
      </c>
      <c r="G831" s="70">
        <v>424</v>
      </c>
      <c r="H831" s="79" t="s">
        <v>15</v>
      </c>
      <c r="I831" s="80">
        <v>39186438.729999997</v>
      </c>
      <c r="J831" s="162">
        <v>2.3363619527202997E-3</v>
      </c>
      <c r="K831" s="162">
        <v>8.5469041971038898E-2</v>
      </c>
      <c r="L831" s="80">
        <v>41957548.450000003</v>
      </c>
    </row>
    <row r="832" spans="1:12" ht="15.75" customHeight="1" x14ac:dyDescent="0.25">
      <c r="A832" s="64">
        <v>577</v>
      </c>
      <c r="B832" s="64" t="s">
        <v>845</v>
      </c>
      <c r="C832" s="64" t="s">
        <v>74</v>
      </c>
      <c r="D832" s="64" t="s">
        <v>526</v>
      </c>
      <c r="E832" s="70">
        <v>100</v>
      </c>
      <c r="F832" s="64" t="s">
        <v>427</v>
      </c>
      <c r="G832" s="70">
        <v>632</v>
      </c>
      <c r="H832" s="79" t="s">
        <v>15</v>
      </c>
      <c r="I832" s="80">
        <v>25474412.370000001</v>
      </c>
      <c r="J832" s="162">
        <v>3.482501778583088E-3</v>
      </c>
      <c r="K832" s="162">
        <v>5.5561916076140527E-2</v>
      </c>
      <c r="L832" s="80">
        <v>27389625.719999999</v>
      </c>
    </row>
    <row r="833" spans="1:12" ht="15.75" customHeight="1" x14ac:dyDescent="0.25">
      <c r="A833" s="64">
        <v>578</v>
      </c>
      <c r="B833" s="64" t="s">
        <v>846</v>
      </c>
      <c r="C833" s="64" t="s">
        <v>74</v>
      </c>
      <c r="D833" s="64" t="s">
        <v>526</v>
      </c>
      <c r="E833" s="70">
        <v>100</v>
      </c>
      <c r="F833" s="64" t="s">
        <v>427</v>
      </c>
      <c r="G833" s="70">
        <v>422</v>
      </c>
      <c r="H833" s="79" t="s">
        <v>15</v>
      </c>
      <c r="I833" s="80">
        <v>19231693.989999998</v>
      </c>
      <c r="J833" s="162">
        <v>2.3253413774716185E-3</v>
      </c>
      <c r="K833" s="162">
        <v>4.1946002598779321E-2</v>
      </c>
      <c r="L833" s="80">
        <v>21660869.52</v>
      </c>
    </row>
    <row r="834" spans="1:12" ht="15.75" customHeight="1" x14ac:dyDescent="0.25">
      <c r="A834" s="64">
        <v>579</v>
      </c>
      <c r="B834" s="64" t="s">
        <v>847</v>
      </c>
      <c r="C834" s="64" t="s">
        <v>74</v>
      </c>
      <c r="D834" s="64" t="s">
        <v>526</v>
      </c>
      <c r="E834" s="70">
        <v>100</v>
      </c>
      <c r="F834" s="64" t="s">
        <v>427</v>
      </c>
      <c r="G834" s="70">
        <v>401</v>
      </c>
      <c r="H834" s="79" t="s">
        <v>15</v>
      </c>
      <c r="I834" s="80">
        <v>15204444.939999999</v>
      </c>
      <c r="J834" s="162">
        <v>2.2096253373604722E-3</v>
      </c>
      <c r="K834" s="162">
        <v>3.3162221034603576E-2</v>
      </c>
      <c r="L834" s="80">
        <v>16370581.33</v>
      </c>
    </row>
    <row r="835" spans="1:12" ht="31.5" customHeight="1" x14ac:dyDescent="0.25">
      <c r="A835" s="64">
        <v>580</v>
      </c>
      <c r="B835" s="64" t="s">
        <v>848</v>
      </c>
      <c r="C835" s="64" t="s">
        <v>74</v>
      </c>
      <c r="D835" s="64" t="s">
        <v>526</v>
      </c>
      <c r="E835" s="70">
        <v>98.3</v>
      </c>
      <c r="F835" s="64" t="s">
        <v>427</v>
      </c>
      <c r="G835" s="70">
        <v>651</v>
      </c>
      <c r="H835" s="79" t="s">
        <v>15</v>
      </c>
      <c r="I835" s="80">
        <v>43530316.729999997</v>
      </c>
      <c r="J835" s="162">
        <v>3.5871972434455539E-3</v>
      </c>
      <c r="K835" s="162">
        <v>9.4943418901720325E-2</v>
      </c>
      <c r="L835" s="80">
        <v>50640503.689999998</v>
      </c>
    </row>
    <row r="836" spans="1:12" ht="15.75" customHeight="1" x14ac:dyDescent="0.25">
      <c r="A836" s="64">
        <v>581</v>
      </c>
      <c r="B836" s="64" t="s">
        <v>849</v>
      </c>
      <c r="C836" s="64" t="s">
        <v>74</v>
      </c>
      <c r="D836" s="64" t="s">
        <v>526</v>
      </c>
      <c r="E836" s="70">
        <v>100</v>
      </c>
      <c r="F836" s="64" t="s">
        <v>427</v>
      </c>
      <c r="G836" s="70">
        <v>758</v>
      </c>
      <c r="H836" s="79" t="s">
        <v>15</v>
      </c>
      <c r="I836" s="80">
        <v>45020180.740000002</v>
      </c>
      <c r="J836" s="162">
        <v>4.1767980192499695E-3</v>
      </c>
      <c r="K836" s="162">
        <v>9.8192942301363814E-2</v>
      </c>
      <c r="L836" s="80">
        <v>51418865.719999999</v>
      </c>
    </row>
    <row r="837" spans="1:12" ht="15.75" customHeight="1" x14ac:dyDescent="0.25">
      <c r="A837" s="64">
        <v>582</v>
      </c>
      <c r="B837" s="64" t="s">
        <v>850</v>
      </c>
      <c r="C837" s="64" t="s">
        <v>74</v>
      </c>
      <c r="D837" s="64" t="s">
        <v>526</v>
      </c>
      <c r="E837" s="70">
        <v>99.9</v>
      </c>
      <c r="F837" s="64" t="s">
        <v>427</v>
      </c>
      <c r="G837" s="70">
        <v>742</v>
      </c>
      <c r="H837" s="79" t="s">
        <v>15</v>
      </c>
      <c r="I837" s="80">
        <v>35452070.619999997</v>
      </c>
      <c r="J837" s="162">
        <v>4.0886334172605242E-3</v>
      </c>
      <c r="K837" s="162">
        <v>7.7324059291493955E-2</v>
      </c>
      <c r="L837" s="80">
        <v>42069889.670000002</v>
      </c>
    </row>
    <row r="838" spans="1:12" ht="15.75" customHeight="1" x14ac:dyDescent="0.25">
      <c r="A838" s="64">
        <v>583</v>
      </c>
      <c r="B838" s="64" t="s">
        <v>851</v>
      </c>
      <c r="C838" s="64" t="s">
        <v>74</v>
      </c>
      <c r="D838" s="64" t="s">
        <v>526</v>
      </c>
      <c r="E838" s="70">
        <v>98.5</v>
      </c>
      <c r="F838" s="64" t="s">
        <v>427</v>
      </c>
      <c r="G838" s="70">
        <v>1730</v>
      </c>
      <c r="H838" s="79" t="s">
        <v>15</v>
      </c>
      <c r="I838" s="80">
        <v>79714740.540000007</v>
      </c>
      <c r="J838" s="162">
        <v>9.5327975901087682E-3</v>
      </c>
      <c r="K838" s="162">
        <v>0.17386480439999244</v>
      </c>
      <c r="L838" s="80">
        <v>93465696.079999998</v>
      </c>
    </row>
    <row r="839" spans="1:12" ht="15.75" customHeight="1" x14ac:dyDescent="0.25">
      <c r="A839" s="64">
        <v>584</v>
      </c>
      <c r="B839" s="64" t="s">
        <v>852</v>
      </c>
      <c r="C839" s="64" t="s">
        <v>74</v>
      </c>
      <c r="D839" s="64" t="s">
        <v>526</v>
      </c>
      <c r="E839" s="70">
        <v>97.7</v>
      </c>
      <c r="F839" s="64" t="s">
        <v>427</v>
      </c>
      <c r="G839" s="70">
        <v>1205</v>
      </c>
      <c r="H839" s="79" t="s">
        <v>15</v>
      </c>
      <c r="I839" s="80">
        <v>72021029.840000004</v>
      </c>
      <c r="J839" s="162">
        <v>6.6398965873300962E-3</v>
      </c>
      <c r="K839" s="162">
        <v>0.15708415007051615</v>
      </c>
      <c r="L839" s="80">
        <v>83657491.290000007</v>
      </c>
    </row>
    <row r="840" spans="1:12" ht="15.75" customHeight="1" x14ac:dyDescent="0.25">
      <c r="A840" s="64">
        <v>585</v>
      </c>
      <c r="B840" s="64" t="s">
        <v>853</v>
      </c>
      <c r="C840" s="64" t="s">
        <v>74</v>
      </c>
      <c r="D840" s="64" t="s">
        <v>526</v>
      </c>
      <c r="E840" s="70">
        <v>91.5</v>
      </c>
      <c r="F840" s="64" t="s">
        <v>427</v>
      </c>
      <c r="G840" s="70">
        <v>1160</v>
      </c>
      <c r="H840" s="79" t="s">
        <v>15</v>
      </c>
      <c r="I840" s="80">
        <v>60687862.82</v>
      </c>
      <c r="J840" s="162">
        <v>6.3919336442347817E-3</v>
      </c>
      <c r="K840" s="162">
        <v>0.13236552395674239</v>
      </c>
      <c r="L840" s="80">
        <v>68852373.150000006</v>
      </c>
    </row>
    <row r="841" spans="1:12" ht="15.75" customHeight="1" x14ac:dyDescent="0.25">
      <c r="A841" s="64">
        <v>586</v>
      </c>
      <c r="B841" s="64" t="s">
        <v>854</v>
      </c>
      <c r="C841" s="64" t="s">
        <v>74</v>
      </c>
      <c r="D841" s="64" t="s">
        <v>526</v>
      </c>
      <c r="E841" s="70">
        <v>96.7</v>
      </c>
      <c r="F841" s="64" t="s">
        <v>427</v>
      </c>
      <c r="G841" s="70">
        <v>1231</v>
      </c>
      <c r="H841" s="79" t="s">
        <v>15</v>
      </c>
      <c r="I841" s="80">
        <v>65730392.619999997</v>
      </c>
      <c r="J841" s="162">
        <v>6.7831640655629452E-3</v>
      </c>
      <c r="K841" s="162">
        <v>0.14336372142209328</v>
      </c>
      <c r="L841" s="80">
        <v>79985496.969999999</v>
      </c>
    </row>
    <row r="842" spans="1:12" ht="15.75" customHeight="1" x14ac:dyDescent="0.25">
      <c r="A842" s="64">
        <v>587</v>
      </c>
      <c r="B842" s="64" t="s">
        <v>855</v>
      </c>
      <c r="C842" s="64" t="s">
        <v>74</v>
      </c>
      <c r="D842" s="64" t="s">
        <v>526</v>
      </c>
      <c r="E842" s="70">
        <v>99.7</v>
      </c>
      <c r="F842" s="64" t="s">
        <v>427</v>
      </c>
      <c r="G842" s="70">
        <v>849</v>
      </c>
      <c r="H842" s="79" t="s">
        <v>15</v>
      </c>
      <c r="I842" s="80">
        <v>47085085.490000002</v>
      </c>
      <c r="J842" s="162">
        <v>4.6782341930649389E-3</v>
      </c>
      <c r="K842" s="162">
        <v>0.10269667972848641</v>
      </c>
      <c r="L842" s="80">
        <v>52078984.43</v>
      </c>
    </row>
    <row r="843" spans="1:12" ht="15.75" customHeight="1" x14ac:dyDescent="0.25">
      <c r="A843" s="64">
        <v>588</v>
      </c>
      <c r="B843" s="64" t="s">
        <v>856</v>
      </c>
      <c r="C843" s="64" t="s">
        <v>74</v>
      </c>
      <c r="D843" s="64" t="s">
        <v>526</v>
      </c>
      <c r="E843" s="70">
        <v>99.6</v>
      </c>
      <c r="F843" s="64" t="s">
        <v>427</v>
      </c>
      <c r="G843" s="70">
        <v>1265</v>
      </c>
      <c r="H843" s="79" t="s">
        <v>15</v>
      </c>
      <c r="I843" s="80">
        <v>89476333.560000002</v>
      </c>
      <c r="J843" s="162">
        <v>6.9705138447905155E-3</v>
      </c>
      <c r="K843" s="162">
        <v>0.19515569049656067</v>
      </c>
      <c r="L843" s="80">
        <v>99061269.049999997</v>
      </c>
    </row>
    <row r="844" spans="1:12" ht="15.75" customHeight="1" x14ac:dyDescent="0.25">
      <c r="A844" s="64">
        <v>589</v>
      </c>
      <c r="B844" s="64" t="s">
        <v>857</v>
      </c>
      <c r="C844" s="64" t="s">
        <v>74</v>
      </c>
      <c r="D844" s="64" t="s">
        <v>526</v>
      </c>
      <c r="E844" s="70">
        <v>97.1</v>
      </c>
      <c r="F844" s="64" t="s">
        <v>427</v>
      </c>
      <c r="G844" s="70">
        <v>1266</v>
      </c>
      <c r="H844" s="79" t="s">
        <v>15</v>
      </c>
      <c r="I844" s="80">
        <v>54322894.880000003</v>
      </c>
      <c r="J844" s="162">
        <v>6.9760241324148568E-3</v>
      </c>
      <c r="K844" s="162">
        <v>0.11848297352248459</v>
      </c>
      <c r="L844" s="80">
        <v>61822733.780000001</v>
      </c>
    </row>
    <row r="845" spans="1:12" ht="15.75" customHeight="1" x14ac:dyDescent="0.25">
      <c r="A845" s="64">
        <v>590</v>
      </c>
      <c r="B845" s="64" t="s">
        <v>858</v>
      </c>
      <c r="C845" s="64" t="s">
        <v>74</v>
      </c>
      <c r="D845" s="64" t="s">
        <v>526</v>
      </c>
      <c r="E845" s="70">
        <v>99.2</v>
      </c>
      <c r="F845" s="64" t="s">
        <v>427</v>
      </c>
      <c r="G845" s="70">
        <v>1352</v>
      </c>
      <c r="H845" s="79" t="s">
        <v>15</v>
      </c>
      <c r="I845" s="80">
        <v>67913037.299999997</v>
      </c>
      <c r="J845" s="162">
        <v>7.4499088681081243E-3</v>
      </c>
      <c r="K845" s="162">
        <v>0.14812425990960754</v>
      </c>
      <c r="L845" s="80">
        <v>73250334.780000001</v>
      </c>
    </row>
    <row r="846" spans="1:12" ht="15.75" customHeight="1" x14ac:dyDescent="0.25">
      <c r="A846" s="64">
        <v>591</v>
      </c>
      <c r="B846" s="64" t="s">
        <v>859</v>
      </c>
      <c r="C846" s="64" t="s">
        <v>74</v>
      </c>
      <c r="D846" s="64" t="s">
        <v>526</v>
      </c>
      <c r="E846" s="70">
        <v>96.4</v>
      </c>
      <c r="F846" s="64" t="s">
        <v>427</v>
      </c>
      <c r="G846" s="70">
        <v>240</v>
      </c>
      <c r="H846" s="79" t="s">
        <v>15</v>
      </c>
      <c r="I846" s="80">
        <v>41732614.729999997</v>
      </c>
      <c r="J846" s="162">
        <v>1.322469029841679E-3</v>
      </c>
      <c r="K846" s="162">
        <v>9.1022473986361319E-2</v>
      </c>
      <c r="L846" s="80">
        <v>56972600.460000001</v>
      </c>
    </row>
    <row r="847" spans="1:12" ht="15.75" customHeight="1" x14ac:dyDescent="0.25">
      <c r="A847" s="64">
        <v>592</v>
      </c>
      <c r="B847" s="64" t="s">
        <v>277</v>
      </c>
      <c r="C847" s="64" t="s">
        <v>74</v>
      </c>
      <c r="D847" s="64" t="s">
        <v>526</v>
      </c>
      <c r="E847" s="70">
        <v>97.7</v>
      </c>
      <c r="F847" s="64" t="s">
        <v>427</v>
      </c>
      <c r="G847" s="70">
        <v>462</v>
      </c>
      <c r="H847" s="79" t="s">
        <v>15</v>
      </c>
      <c r="I847" s="80">
        <v>22692735.469999999</v>
      </c>
      <c r="J847" s="162">
        <v>2.545752882445232E-3</v>
      </c>
      <c r="K847" s="162">
        <v>4.9494836049958996E-2</v>
      </c>
      <c r="L847" s="80">
        <v>27222798.73</v>
      </c>
    </row>
    <row r="848" spans="1:12" ht="15.75" customHeight="1" x14ac:dyDescent="0.25">
      <c r="A848" s="64">
        <v>593</v>
      </c>
      <c r="B848" s="64" t="s">
        <v>860</v>
      </c>
      <c r="C848" s="64" t="s">
        <v>74</v>
      </c>
      <c r="D848" s="64" t="s">
        <v>526</v>
      </c>
      <c r="E848" s="70">
        <v>99.8</v>
      </c>
      <c r="F848" s="64" t="s">
        <v>427</v>
      </c>
      <c r="G848" s="70">
        <v>927</v>
      </c>
      <c r="H848" s="79" t="s">
        <v>15</v>
      </c>
      <c r="I848" s="80">
        <v>33437631.629999999</v>
      </c>
      <c r="J848" s="162">
        <v>5.1080366277634851E-3</v>
      </c>
      <c r="K848" s="162">
        <v>7.2930392090177279E-2</v>
      </c>
      <c r="L848" s="80">
        <v>40099571.969999999</v>
      </c>
    </row>
    <row r="849" spans="1:12" ht="15.75" customHeight="1" x14ac:dyDescent="0.25">
      <c r="A849" s="64">
        <v>594</v>
      </c>
      <c r="B849" s="64" t="s">
        <v>861</v>
      </c>
      <c r="C849" s="64" t="s">
        <v>74</v>
      </c>
      <c r="D849" s="64" t="s">
        <v>526</v>
      </c>
      <c r="E849" s="70">
        <v>100</v>
      </c>
      <c r="F849" s="64" t="s">
        <v>427</v>
      </c>
      <c r="G849" s="70">
        <v>1013</v>
      </c>
      <c r="H849" s="79" t="s">
        <v>15</v>
      </c>
      <c r="I849" s="80">
        <v>39634010.579999998</v>
      </c>
      <c r="J849" s="162">
        <v>5.5819213634567526E-3</v>
      </c>
      <c r="K849" s="162">
        <v>8.6445235227493727E-2</v>
      </c>
      <c r="L849" s="80">
        <v>56628023.340000004</v>
      </c>
    </row>
    <row r="850" spans="1:12" ht="15.75" customHeight="1" x14ac:dyDescent="0.25">
      <c r="A850" s="64">
        <v>595</v>
      </c>
      <c r="B850" s="64" t="s">
        <v>862</v>
      </c>
      <c r="C850" s="64" t="s">
        <v>74</v>
      </c>
      <c r="D850" s="64" t="s">
        <v>526</v>
      </c>
      <c r="E850" s="70">
        <v>99.8</v>
      </c>
      <c r="F850" s="64" t="s">
        <v>427</v>
      </c>
      <c r="G850" s="70">
        <v>883</v>
      </c>
      <c r="H850" s="79" t="s">
        <v>15</v>
      </c>
      <c r="I850" s="80">
        <v>31760756.640000001</v>
      </c>
      <c r="J850" s="162">
        <v>4.865583972292511E-3</v>
      </c>
      <c r="K850" s="162">
        <v>6.9272981426044308E-2</v>
      </c>
      <c r="L850" s="80">
        <v>38603360.460000001</v>
      </c>
    </row>
    <row r="851" spans="1:12" ht="15.75" customHeight="1" x14ac:dyDescent="0.25">
      <c r="A851" s="64">
        <v>596</v>
      </c>
      <c r="B851" s="64" t="s">
        <v>863</v>
      </c>
      <c r="C851" s="64" t="s">
        <v>74</v>
      </c>
      <c r="D851" s="64" t="s">
        <v>526</v>
      </c>
      <c r="E851" s="70">
        <v>100</v>
      </c>
      <c r="F851" s="64" t="s">
        <v>427</v>
      </c>
      <c r="G851" s="70">
        <v>900</v>
      </c>
      <c r="H851" s="79" t="s">
        <v>15</v>
      </c>
      <c r="I851" s="80">
        <v>42095257.460000001</v>
      </c>
      <c r="J851" s="162">
        <v>4.9592588619062957E-3</v>
      </c>
      <c r="K851" s="162">
        <v>9.1813429421848072E-2</v>
      </c>
      <c r="L851" s="80">
        <v>52696878.219999999</v>
      </c>
    </row>
    <row r="852" spans="1:12" ht="15.75" customHeight="1" x14ac:dyDescent="0.25">
      <c r="A852" s="64">
        <v>597</v>
      </c>
      <c r="B852" s="64" t="s">
        <v>864</v>
      </c>
      <c r="C852" s="64" t="s">
        <v>74</v>
      </c>
      <c r="D852" s="64" t="s">
        <v>526</v>
      </c>
      <c r="E852" s="70">
        <v>99.1</v>
      </c>
      <c r="F852" s="64" t="s">
        <v>427</v>
      </c>
      <c r="G852" s="70">
        <v>936</v>
      </c>
      <c r="H852" s="79" t="s">
        <v>15</v>
      </c>
      <c r="I852" s="80">
        <v>37103214.210000001</v>
      </c>
      <c r="J852" s="162">
        <v>5.1576292163825477E-3</v>
      </c>
      <c r="K852" s="162">
        <v>8.0925347527107061E-2</v>
      </c>
      <c r="L852" s="80">
        <v>43374007.380000003</v>
      </c>
    </row>
    <row r="853" spans="1:12" ht="15.75" customHeight="1" x14ac:dyDescent="0.25">
      <c r="A853" s="64">
        <v>598</v>
      </c>
      <c r="B853" s="64" t="s">
        <v>288</v>
      </c>
      <c r="C853" s="64" t="s">
        <v>74</v>
      </c>
      <c r="D853" s="64" t="s">
        <v>526</v>
      </c>
      <c r="E853" s="70">
        <v>99.4</v>
      </c>
      <c r="F853" s="64" t="s">
        <v>427</v>
      </c>
      <c r="G853" s="70">
        <v>1131</v>
      </c>
      <c r="H853" s="79" t="s">
        <v>15</v>
      </c>
      <c r="I853" s="80">
        <v>39886613.289999999</v>
      </c>
      <c r="J853" s="162">
        <v>6.2321353031289124E-3</v>
      </c>
      <c r="K853" s="162">
        <v>8.699618377813248E-2</v>
      </c>
      <c r="L853" s="80">
        <v>47456532.079999998</v>
      </c>
    </row>
    <row r="854" spans="1:12" ht="15.75" customHeight="1" x14ac:dyDescent="0.25">
      <c r="A854" s="64">
        <v>599</v>
      </c>
      <c r="B854" s="64" t="s">
        <v>865</v>
      </c>
      <c r="C854" s="64" t="s">
        <v>74</v>
      </c>
      <c r="D854" s="64" t="s">
        <v>526</v>
      </c>
      <c r="E854" s="70">
        <v>99.5</v>
      </c>
      <c r="F854" s="64" t="s">
        <v>427</v>
      </c>
      <c r="G854" s="70">
        <v>915</v>
      </c>
      <c r="H854" s="79" t="s">
        <v>15</v>
      </c>
      <c r="I854" s="80">
        <v>54094413.119999997</v>
      </c>
      <c r="J854" s="162">
        <v>5.0419131762714014E-3</v>
      </c>
      <c r="K854" s="162">
        <v>0.11798463486840051</v>
      </c>
      <c r="L854" s="80">
        <v>62890011.079999998</v>
      </c>
    </row>
    <row r="855" spans="1:12" ht="15.75" customHeight="1" x14ac:dyDescent="0.25">
      <c r="A855" s="64">
        <v>600</v>
      </c>
      <c r="B855" s="64" t="s">
        <v>866</v>
      </c>
      <c r="C855" s="64" t="s">
        <v>74</v>
      </c>
      <c r="D855" s="64" t="s">
        <v>526</v>
      </c>
      <c r="E855" s="70">
        <v>99.7</v>
      </c>
      <c r="F855" s="64" t="s">
        <v>427</v>
      </c>
      <c r="G855" s="70">
        <v>487</v>
      </c>
      <c r="H855" s="79" t="s">
        <v>15</v>
      </c>
      <c r="I855" s="80">
        <v>31962866.140000001</v>
      </c>
      <c r="J855" s="162">
        <v>2.6835100730537402E-3</v>
      </c>
      <c r="K855" s="162">
        <v>6.9713799880032096E-2</v>
      </c>
      <c r="L855" s="80">
        <v>40840361.700000003</v>
      </c>
    </row>
    <row r="856" spans="1:12" ht="15.75" customHeight="1" x14ac:dyDescent="0.25">
      <c r="A856" s="64">
        <v>601</v>
      </c>
      <c r="B856" s="64" t="s">
        <v>867</v>
      </c>
      <c r="C856" s="64" t="s">
        <v>74</v>
      </c>
      <c r="D856" s="64" t="s">
        <v>526</v>
      </c>
      <c r="E856" s="70">
        <v>98.8</v>
      </c>
      <c r="F856" s="64" t="s">
        <v>427</v>
      </c>
      <c r="G856" s="70">
        <v>557</v>
      </c>
      <c r="H856" s="79" t="s">
        <v>15</v>
      </c>
      <c r="I856" s="80">
        <v>34873813.850000001</v>
      </c>
      <c r="J856" s="162">
        <v>3.0692302067575634E-3</v>
      </c>
      <c r="K856" s="162">
        <v>7.606283082197933E-2</v>
      </c>
      <c r="L856" s="80">
        <v>43374317.159999996</v>
      </c>
    </row>
    <row r="857" spans="1:12" ht="31.5" customHeight="1" x14ac:dyDescent="0.25">
      <c r="A857" s="64">
        <v>602</v>
      </c>
      <c r="B857" s="64" t="s">
        <v>868</v>
      </c>
      <c r="C857" s="64" t="s">
        <v>74</v>
      </c>
      <c r="D857" s="64" t="s">
        <v>526</v>
      </c>
      <c r="E857" s="70">
        <v>98.7</v>
      </c>
      <c r="F857" s="64" t="s">
        <v>427</v>
      </c>
      <c r="G857" s="70">
        <v>728</v>
      </c>
      <c r="H857" s="79" t="s">
        <v>15</v>
      </c>
      <c r="I857" s="80">
        <v>33120968.390000001</v>
      </c>
      <c r="J857" s="162">
        <v>4.0114893905197598E-3</v>
      </c>
      <c r="K857" s="162">
        <v>7.2239721934189732E-2</v>
      </c>
      <c r="L857" s="80">
        <v>38494176.780000001</v>
      </c>
    </row>
    <row r="858" spans="1:12" ht="15.75" customHeight="1" x14ac:dyDescent="0.25">
      <c r="A858" s="64">
        <v>603</v>
      </c>
      <c r="B858" s="64" t="s">
        <v>869</v>
      </c>
      <c r="C858" s="64" t="s">
        <v>74</v>
      </c>
      <c r="D858" s="64" t="s">
        <v>526</v>
      </c>
      <c r="E858" s="70">
        <v>99.4</v>
      </c>
      <c r="F858" s="64" t="s">
        <v>427</v>
      </c>
      <c r="G858" s="70">
        <v>1033</v>
      </c>
      <c r="H858" s="79" t="s">
        <v>15</v>
      </c>
      <c r="I858" s="80">
        <v>39465643.880000003</v>
      </c>
      <c r="J858" s="162">
        <v>5.6921271159435594E-3</v>
      </c>
      <c r="K858" s="162">
        <v>8.6078012764437689E-2</v>
      </c>
      <c r="L858" s="80">
        <v>46289058.07</v>
      </c>
    </row>
    <row r="859" spans="1:12" ht="15.75" customHeight="1" x14ac:dyDescent="0.25">
      <c r="A859" s="64">
        <v>604</v>
      </c>
      <c r="B859" s="64" t="s">
        <v>870</v>
      </c>
      <c r="C859" s="64" t="s">
        <v>74</v>
      </c>
      <c r="D859" s="64" t="s">
        <v>526</v>
      </c>
      <c r="E859" s="70">
        <v>99.5</v>
      </c>
      <c r="F859" s="64" t="s">
        <v>427</v>
      </c>
      <c r="G859" s="70">
        <v>942</v>
      </c>
      <c r="H859" s="79" t="s">
        <v>15</v>
      </c>
      <c r="I859" s="80">
        <v>47681968.299999997</v>
      </c>
      <c r="J859" s="162">
        <v>5.19069094212859E-3</v>
      </c>
      <c r="K859" s="162">
        <v>0.10399853321640302</v>
      </c>
      <c r="L859" s="80">
        <v>58224707.060000002</v>
      </c>
    </row>
    <row r="860" spans="1:12" ht="15.75" customHeight="1" x14ac:dyDescent="0.25">
      <c r="A860" s="64">
        <v>605</v>
      </c>
      <c r="B860" s="64" t="s">
        <v>290</v>
      </c>
      <c r="C860" s="64" t="s">
        <v>74</v>
      </c>
      <c r="D860" s="64" t="s">
        <v>526</v>
      </c>
      <c r="E860" s="70">
        <v>99.2</v>
      </c>
      <c r="F860" s="64" t="s">
        <v>427</v>
      </c>
      <c r="G860" s="70">
        <v>892</v>
      </c>
      <c r="H860" s="79" t="s">
        <v>15</v>
      </c>
      <c r="I860" s="80">
        <v>37720879.789999999</v>
      </c>
      <c r="J860" s="162">
        <v>4.9151765609115735E-3</v>
      </c>
      <c r="K860" s="162">
        <v>8.2272530049734977E-2</v>
      </c>
      <c r="L860" s="80">
        <v>44986290.75</v>
      </c>
    </row>
    <row r="861" spans="1:12" ht="15.75" customHeight="1" x14ac:dyDescent="0.25">
      <c r="A861" s="64">
        <v>606</v>
      </c>
      <c r="B861" s="64" t="s">
        <v>871</v>
      </c>
      <c r="C861" s="64" t="s">
        <v>74</v>
      </c>
      <c r="D861" s="64" t="s">
        <v>526</v>
      </c>
      <c r="E861" s="70">
        <v>99.7</v>
      </c>
      <c r="F861" s="64" t="s">
        <v>427</v>
      </c>
      <c r="G861" s="70">
        <v>972</v>
      </c>
      <c r="H861" s="79" t="s">
        <v>15</v>
      </c>
      <c r="I861" s="80">
        <v>40840656.939999998</v>
      </c>
      <c r="J861" s="162">
        <v>5.3559995708587996E-3</v>
      </c>
      <c r="K861" s="162">
        <v>8.9077036221139189E-2</v>
      </c>
      <c r="L861" s="80">
        <v>52892963.359999999</v>
      </c>
    </row>
    <row r="862" spans="1:12" ht="15.75" customHeight="1" x14ac:dyDescent="0.25">
      <c r="A862" s="64">
        <v>607</v>
      </c>
      <c r="B862" s="64" t="s">
        <v>872</v>
      </c>
      <c r="C862" s="64" t="s">
        <v>74</v>
      </c>
      <c r="D862" s="64" t="s">
        <v>526</v>
      </c>
      <c r="E862" s="70">
        <v>99.7</v>
      </c>
      <c r="F862" s="64" t="s">
        <v>427</v>
      </c>
      <c r="G862" s="70">
        <v>1097</v>
      </c>
      <c r="H862" s="79" t="s">
        <v>15</v>
      </c>
      <c r="I862" s="80">
        <v>44175131.359999999</v>
      </c>
      <c r="J862" s="162">
        <v>6.0447855239013411E-3</v>
      </c>
      <c r="K862" s="162">
        <v>9.634981587121115E-2</v>
      </c>
      <c r="L862" s="80">
        <v>53047189</v>
      </c>
    </row>
    <row r="863" spans="1:12" ht="15.75" customHeight="1" x14ac:dyDescent="0.25">
      <c r="A863" s="64">
        <v>608</v>
      </c>
      <c r="B863" s="64" t="s">
        <v>873</v>
      </c>
      <c r="C863" s="64" t="s">
        <v>74</v>
      </c>
      <c r="D863" s="64" t="s">
        <v>526</v>
      </c>
      <c r="E863" s="70">
        <v>96.9</v>
      </c>
      <c r="F863" s="64" t="s">
        <v>427</v>
      </c>
      <c r="G863" s="70">
        <v>1291</v>
      </c>
      <c r="H863" s="79" t="s">
        <v>15</v>
      </c>
      <c r="I863" s="80">
        <v>53800953.549999997</v>
      </c>
      <c r="J863" s="162">
        <v>7.1137813230233646E-3</v>
      </c>
      <c r="K863" s="162">
        <v>0.11734457394125299</v>
      </c>
      <c r="L863" s="80">
        <v>61254039.159999996</v>
      </c>
    </row>
    <row r="864" spans="1:12" ht="15.75" customHeight="1" x14ac:dyDescent="0.25">
      <c r="A864" s="64">
        <v>609</v>
      </c>
      <c r="B864" s="64" t="s">
        <v>874</v>
      </c>
      <c r="C864" s="64" t="s">
        <v>74</v>
      </c>
      <c r="D864" s="64" t="s">
        <v>526</v>
      </c>
      <c r="E864" s="70">
        <v>98.1</v>
      </c>
      <c r="F864" s="64" t="s">
        <v>427</v>
      </c>
      <c r="G864" s="70">
        <v>1070</v>
      </c>
      <c r="H864" s="79" t="s">
        <v>15</v>
      </c>
      <c r="I864" s="80">
        <v>37909171.560000002</v>
      </c>
      <c r="J864" s="162">
        <v>5.8960077580441517E-3</v>
      </c>
      <c r="K864" s="162">
        <v>8.2683210828966167E-2</v>
      </c>
      <c r="L864" s="80">
        <v>46692852.539999999</v>
      </c>
    </row>
    <row r="865" spans="1:12" ht="15.75" customHeight="1" x14ac:dyDescent="0.25">
      <c r="A865" s="64">
        <v>610</v>
      </c>
      <c r="B865" s="64" t="s">
        <v>875</v>
      </c>
      <c r="C865" s="64" t="s">
        <v>74</v>
      </c>
      <c r="D865" s="64" t="s">
        <v>526</v>
      </c>
      <c r="E865" s="70">
        <v>99.3</v>
      </c>
      <c r="F865" s="64" t="s">
        <v>427</v>
      </c>
      <c r="G865" s="70">
        <v>1414</v>
      </c>
      <c r="H865" s="79" t="s">
        <v>15</v>
      </c>
      <c r="I865" s="80">
        <v>51109132.869999997</v>
      </c>
      <c r="J865" s="162">
        <v>7.7915467008172245E-3</v>
      </c>
      <c r="K865" s="162">
        <v>0.11147347817103957</v>
      </c>
      <c r="L865" s="80">
        <v>60309043.780000001</v>
      </c>
    </row>
    <row r="866" spans="1:12" ht="31.5" customHeight="1" x14ac:dyDescent="0.25">
      <c r="A866" s="64">
        <v>611</v>
      </c>
      <c r="B866" s="64" t="s">
        <v>876</v>
      </c>
      <c r="C866" s="64" t="s">
        <v>74</v>
      </c>
      <c r="D866" s="64" t="s">
        <v>526</v>
      </c>
      <c r="E866" s="70">
        <v>99.9</v>
      </c>
      <c r="F866" s="64" t="s">
        <v>427</v>
      </c>
      <c r="G866" s="70">
        <v>1629</v>
      </c>
      <c r="H866" s="79" t="s">
        <v>15</v>
      </c>
      <c r="I866" s="80">
        <v>68818010.060000002</v>
      </c>
      <c r="J866" s="162">
        <v>8.9762585400503959E-3</v>
      </c>
      <c r="K866" s="162">
        <v>0.15009808445998377</v>
      </c>
      <c r="L866" s="80">
        <v>81516298.200000003</v>
      </c>
    </row>
    <row r="867" spans="1:12" ht="15.75" customHeight="1" x14ac:dyDescent="0.25">
      <c r="A867" s="64">
        <v>612</v>
      </c>
      <c r="B867" s="64" t="s">
        <v>877</v>
      </c>
      <c r="C867" s="64" t="s">
        <v>74</v>
      </c>
      <c r="D867" s="64" t="s">
        <v>526</v>
      </c>
      <c r="E867" s="70">
        <v>99.4</v>
      </c>
      <c r="F867" s="64" t="s">
        <v>427</v>
      </c>
      <c r="G867" s="70">
        <v>1517</v>
      </c>
      <c r="H867" s="79" t="s">
        <v>15</v>
      </c>
      <c r="I867" s="80">
        <v>56491819.93</v>
      </c>
      <c r="J867" s="162">
        <v>8.3591063261242802E-3</v>
      </c>
      <c r="K867" s="162">
        <v>0.12321358829990169</v>
      </c>
      <c r="L867" s="80">
        <v>63448794.460000001</v>
      </c>
    </row>
    <row r="868" spans="1:12" ht="15.75" customHeight="1" x14ac:dyDescent="0.25">
      <c r="A868" s="64">
        <v>613</v>
      </c>
      <c r="B868" s="64" t="s">
        <v>878</v>
      </c>
      <c r="C868" s="64" t="s">
        <v>74</v>
      </c>
      <c r="D868" s="64" t="s">
        <v>526</v>
      </c>
      <c r="E868" s="70">
        <v>100</v>
      </c>
      <c r="F868" s="64" t="s">
        <v>427</v>
      </c>
      <c r="G868" s="70">
        <v>641</v>
      </c>
      <c r="H868" s="79" t="s">
        <v>15</v>
      </c>
      <c r="I868" s="80">
        <v>33243730.52</v>
      </c>
      <c r="J868" s="162">
        <v>3.5320943672021506E-3</v>
      </c>
      <c r="K868" s="162">
        <v>7.2507476850979136E-2</v>
      </c>
      <c r="L868" s="80">
        <v>40270160.82</v>
      </c>
    </row>
    <row r="869" spans="1:12" ht="15.75" customHeight="1" x14ac:dyDescent="0.25">
      <c r="A869" s="64">
        <v>614</v>
      </c>
      <c r="B869" s="64" t="s">
        <v>879</v>
      </c>
      <c r="C869" s="64" t="s">
        <v>74</v>
      </c>
      <c r="D869" s="64" t="s">
        <v>526</v>
      </c>
      <c r="E869" s="70">
        <v>99.1</v>
      </c>
      <c r="F869" s="64" t="s">
        <v>427</v>
      </c>
      <c r="G869" s="70">
        <v>855</v>
      </c>
      <c r="H869" s="79" t="s">
        <v>15</v>
      </c>
      <c r="I869" s="80">
        <v>39599279.109999999</v>
      </c>
      <c r="J869" s="162">
        <v>4.7112959188109812E-3</v>
      </c>
      <c r="K869" s="162">
        <v>8.6369482861028399E-2</v>
      </c>
      <c r="L869" s="80">
        <v>47497847.869999997</v>
      </c>
    </row>
    <row r="870" spans="1:12" ht="15.75" customHeight="1" x14ac:dyDescent="0.25">
      <c r="A870" s="64">
        <v>615</v>
      </c>
      <c r="B870" s="64" t="s">
        <v>880</v>
      </c>
      <c r="C870" s="64" t="s">
        <v>74</v>
      </c>
      <c r="D870" s="64" t="s">
        <v>526</v>
      </c>
      <c r="E870" s="70">
        <v>98.8</v>
      </c>
      <c r="F870" s="64" t="s">
        <v>427</v>
      </c>
      <c r="G870" s="70">
        <v>709</v>
      </c>
      <c r="H870" s="79" t="s">
        <v>15</v>
      </c>
      <c r="I870" s="80">
        <v>46719612.399999999</v>
      </c>
      <c r="J870" s="162">
        <v>3.9067939256572934E-3</v>
      </c>
      <c r="K870" s="162">
        <v>0.10189955103088466</v>
      </c>
      <c r="L870" s="80">
        <v>54098131.75</v>
      </c>
    </row>
    <row r="871" spans="1:12" ht="15.75" customHeight="1" x14ac:dyDescent="0.25">
      <c r="A871" s="64">
        <v>616</v>
      </c>
      <c r="B871" s="64" t="s">
        <v>881</v>
      </c>
      <c r="C871" s="64" t="s">
        <v>74</v>
      </c>
      <c r="D871" s="64" t="s">
        <v>526</v>
      </c>
      <c r="E871" s="70">
        <v>99.8</v>
      </c>
      <c r="F871" s="64" t="s">
        <v>427</v>
      </c>
      <c r="G871" s="70">
        <v>520</v>
      </c>
      <c r="H871" s="79" t="s">
        <v>15</v>
      </c>
      <c r="I871" s="80">
        <v>24671986.91</v>
      </c>
      <c r="J871" s="162">
        <v>2.865349564656971E-3</v>
      </c>
      <c r="K871" s="162">
        <v>5.3811756134536412E-2</v>
      </c>
      <c r="L871" s="80">
        <v>96089049.870000005</v>
      </c>
    </row>
    <row r="872" spans="1:12" ht="15.75" customHeight="1" x14ac:dyDescent="0.25">
      <c r="A872" s="64">
        <v>617</v>
      </c>
      <c r="B872" s="64" t="s">
        <v>882</v>
      </c>
      <c r="C872" s="64" t="s">
        <v>74</v>
      </c>
      <c r="D872" s="64" t="s">
        <v>526</v>
      </c>
      <c r="E872" s="70">
        <v>99.6</v>
      </c>
      <c r="F872" s="64" t="s">
        <v>427</v>
      </c>
      <c r="G872" s="70">
        <v>503</v>
      </c>
      <c r="H872" s="79" t="s">
        <v>15</v>
      </c>
      <c r="I872" s="80">
        <v>26030999.170000002</v>
      </c>
      <c r="J872" s="162">
        <v>2.7716746750431854E-3</v>
      </c>
      <c r="K872" s="162">
        <v>5.6775880450333778E-2</v>
      </c>
      <c r="L872" s="80">
        <v>32346649.370000001</v>
      </c>
    </row>
    <row r="873" spans="1:12" ht="15.75" customHeight="1" x14ac:dyDescent="0.25">
      <c r="A873" s="64">
        <v>618</v>
      </c>
      <c r="B873" s="64" t="s">
        <v>883</v>
      </c>
      <c r="C873" s="64" t="s">
        <v>74</v>
      </c>
      <c r="D873" s="64" t="s">
        <v>526</v>
      </c>
      <c r="E873" s="70">
        <v>99.4</v>
      </c>
      <c r="F873" s="64" t="s">
        <v>427</v>
      </c>
      <c r="G873" s="70">
        <v>851</v>
      </c>
      <c r="H873" s="79" t="s">
        <v>15</v>
      </c>
      <c r="I873" s="80">
        <v>33337353.239999998</v>
      </c>
      <c r="J873" s="162">
        <v>4.6892547683136197E-3</v>
      </c>
      <c r="K873" s="162">
        <v>7.2711676172082448E-2</v>
      </c>
      <c r="L873" s="80">
        <v>39621918.090000004</v>
      </c>
    </row>
    <row r="874" spans="1:12" ht="15.75" customHeight="1" x14ac:dyDescent="0.25">
      <c r="A874" s="64">
        <v>619</v>
      </c>
      <c r="B874" s="64" t="s">
        <v>884</v>
      </c>
      <c r="C874" s="64" t="s">
        <v>74</v>
      </c>
      <c r="D874" s="64" t="s">
        <v>526</v>
      </c>
      <c r="E874" s="70">
        <v>98.4</v>
      </c>
      <c r="F874" s="64" t="s">
        <v>427</v>
      </c>
      <c r="G874" s="70">
        <v>898</v>
      </c>
      <c r="H874" s="79" t="s">
        <v>15</v>
      </c>
      <c r="I874" s="80">
        <v>36799424.340000004</v>
      </c>
      <c r="J874" s="162">
        <v>4.9482382866576158E-3</v>
      </c>
      <c r="K874" s="162">
        <v>8.0262755314318701E-2</v>
      </c>
      <c r="L874" s="80">
        <v>43922535.149999999</v>
      </c>
    </row>
    <row r="875" spans="1:12" ht="15.75" customHeight="1" x14ac:dyDescent="0.25">
      <c r="A875" s="64">
        <v>620</v>
      </c>
      <c r="B875" s="64" t="s">
        <v>885</v>
      </c>
      <c r="C875" s="64" t="s">
        <v>74</v>
      </c>
      <c r="D875" s="64" t="s">
        <v>526</v>
      </c>
      <c r="E875" s="70">
        <v>100</v>
      </c>
      <c r="F875" s="64" t="s">
        <v>427</v>
      </c>
      <c r="G875" s="70">
        <v>1906</v>
      </c>
      <c r="H875" s="79" t="s">
        <v>15</v>
      </c>
      <c r="I875" s="80">
        <v>90370133.599999994</v>
      </c>
      <c r="J875" s="162">
        <v>1.0502608211992667E-2</v>
      </c>
      <c r="K875" s="162">
        <v>0.19710514636977305</v>
      </c>
      <c r="L875" s="80">
        <v>103590391.48999999</v>
      </c>
    </row>
    <row r="876" spans="1:12" ht="15.75" customHeight="1" x14ac:dyDescent="0.25">
      <c r="A876" s="64">
        <v>621</v>
      </c>
      <c r="B876" s="64" t="s">
        <v>886</v>
      </c>
      <c r="C876" s="64" t="s">
        <v>74</v>
      </c>
      <c r="D876" s="64" t="s">
        <v>526</v>
      </c>
      <c r="E876" s="70">
        <v>97.1</v>
      </c>
      <c r="F876" s="64" t="s">
        <v>427</v>
      </c>
      <c r="G876" s="70">
        <v>1005</v>
      </c>
      <c r="H876" s="79" t="s">
        <v>15</v>
      </c>
      <c r="I876" s="80">
        <v>42906385.969999999</v>
      </c>
      <c r="J876" s="162">
        <v>5.5378390624620305E-3</v>
      </c>
      <c r="K876" s="162">
        <v>9.3582571474861986E-2</v>
      </c>
      <c r="L876" s="80">
        <v>51774169.509999998</v>
      </c>
    </row>
    <row r="877" spans="1:12" ht="15.75" customHeight="1" x14ac:dyDescent="0.25">
      <c r="A877" s="64">
        <v>622</v>
      </c>
      <c r="B877" s="64" t="s">
        <v>887</v>
      </c>
      <c r="C877" s="64" t="s">
        <v>74</v>
      </c>
      <c r="D877" s="64" t="s">
        <v>526</v>
      </c>
      <c r="E877" s="70">
        <v>99.1</v>
      </c>
      <c r="F877" s="64" t="s">
        <v>427</v>
      </c>
      <c r="G877" s="70">
        <v>1242</v>
      </c>
      <c r="H877" s="79" t="s">
        <v>15</v>
      </c>
      <c r="I877" s="80">
        <v>61454635</v>
      </c>
      <c r="J877" s="162">
        <v>6.8437772294306885E-3</v>
      </c>
      <c r="K877" s="162">
        <v>0.13403792098384126</v>
      </c>
      <c r="L877" s="80">
        <v>74080030.790000007</v>
      </c>
    </row>
    <row r="878" spans="1:12" ht="15.75" customHeight="1" x14ac:dyDescent="0.25">
      <c r="A878" s="64">
        <v>623</v>
      </c>
      <c r="B878" s="64" t="s">
        <v>888</v>
      </c>
      <c r="C878" s="64" t="s">
        <v>74</v>
      </c>
      <c r="D878" s="64" t="s">
        <v>526</v>
      </c>
      <c r="E878" s="70">
        <v>100</v>
      </c>
      <c r="F878" s="64" t="s">
        <v>427</v>
      </c>
      <c r="G878" s="70">
        <v>958</v>
      </c>
      <c r="H878" s="79" t="s">
        <v>15</v>
      </c>
      <c r="I878" s="80">
        <v>49301923.329999998</v>
      </c>
      <c r="J878" s="162">
        <v>5.2788555441180352E-3</v>
      </c>
      <c r="K878" s="162">
        <v>0.10753179648138728</v>
      </c>
      <c r="L878" s="80">
        <v>55092920.439999998</v>
      </c>
    </row>
    <row r="879" spans="1:12" ht="15.75" customHeight="1" x14ac:dyDescent="0.25">
      <c r="A879" s="64">
        <v>624</v>
      </c>
      <c r="B879" s="64" t="s">
        <v>889</v>
      </c>
      <c r="C879" s="64" t="s">
        <v>74</v>
      </c>
      <c r="D879" s="64" t="s">
        <v>526</v>
      </c>
      <c r="E879" s="70">
        <v>97.7</v>
      </c>
      <c r="F879" s="64" t="s">
        <v>427</v>
      </c>
      <c r="G879" s="70">
        <v>1013</v>
      </c>
      <c r="H879" s="79" t="s">
        <v>15</v>
      </c>
      <c r="I879" s="80">
        <v>38432357.039999999</v>
      </c>
      <c r="J879" s="162">
        <v>5.5819213634567526E-3</v>
      </c>
      <c r="K879" s="162">
        <v>8.3824324009902515E-2</v>
      </c>
      <c r="L879" s="80">
        <v>47659246.75</v>
      </c>
    </row>
    <row r="880" spans="1:12" ht="15.75" customHeight="1" x14ac:dyDescent="0.25">
      <c r="A880" s="64">
        <v>625</v>
      </c>
      <c r="B880" s="64" t="s">
        <v>890</v>
      </c>
      <c r="C880" s="64" t="s">
        <v>74</v>
      </c>
      <c r="D880" s="64" t="s">
        <v>526</v>
      </c>
      <c r="E880" s="70">
        <v>99.9</v>
      </c>
      <c r="F880" s="64" t="s">
        <v>427</v>
      </c>
      <c r="G880" s="70">
        <v>891</v>
      </c>
      <c r="H880" s="79" t="s">
        <v>15</v>
      </c>
      <c r="I880" s="80">
        <v>41075105.590000004</v>
      </c>
      <c r="J880" s="162">
        <v>4.9096662732872332E-3</v>
      </c>
      <c r="K880" s="162">
        <v>8.9588389182937253E-2</v>
      </c>
      <c r="L880" s="80">
        <v>93309584.299999997</v>
      </c>
    </row>
    <row r="881" spans="1:12" ht="15.75" customHeight="1" x14ac:dyDescent="0.25">
      <c r="A881" s="64">
        <v>626</v>
      </c>
      <c r="B881" s="64" t="s">
        <v>891</v>
      </c>
      <c r="C881" s="64" t="s">
        <v>74</v>
      </c>
      <c r="D881" s="64" t="s">
        <v>526</v>
      </c>
      <c r="E881" s="70">
        <v>99</v>
      </c>
      <c r="F881" s="64" t="s">
        <v>427</v>
      </c>
      <c r="G881" s="70">
        <v>1109</v>
      </c>
      <c r="H881" s="79" t="s">
        <v>15</v>
      </c>
      <c r="I881" s="80">
        <v>45089438.630000003</v>
      </c>
      <c r="J881" s="162">
        <v>6.1109089753934248E-3</v>
      </c>
      <c r="K881" s="162">
        <v>9.8343999802353407E-2</v>
      </c>
      <c r="L881" s="80">
        <v>54271084.5</v>
      </c>
    </row>
    <row r="882" spans="1:12" ht="15.75" customHeight="1" x14ac:dyDescent="0.25">
      <c r="A882" s="64">
        <v>627</v>
      </c>
      <c r="B882" s="64" t="s">
        <v>892</v>
      </c>
      <c r="C882" s="64" t="s">
        <v>74</v>
      </c>
      <c r="D882" s="64" t="s">
        <v>526</v>
      </c>
      <c r="E882" s="70">
        <v>98.2</v>
      </c>
      <c r="F882" s="64" t="s">
        <v>427</v>
      </c>
      <c r="G882" s="70">
        <v>909</v>
      </c>
      <c r="H882" s="79" t="s">
        <v>15</v>
      </c>
      <c r="I882" s="80">
        <v>38431020.299999997</v>
      </c>
      <c r="J882" s="162">
        <v>5.0088514505253591E-3</v>
      </c>
      <c r="K882" s="162">
        <v>8.382140846332907E-2</v>
      </c>
      <c r="L882" s="80">
        <v>46372513.020000003</v>
      </c>
    </row>
    <row r="883" spans="1:12" ht="15.75" customHeight="1" x14ac:dyDescent="0.25">
      <c r="A883" s="64">
        <v>628</v>
      </c>
      <c r="B883" s="64" t="s">
        <v>893</v>
      </c>
      <c r="C883" s="64" t="s">
        <v>74</v>
      </c>
      <c r="D883" s="64" t="s">
        <v>526</v>
      </c>
      <c r="E883" s="70">
        <v>98.5</v>
      </c>
      <c r="F883" s="64" t="s">
        <v>427</v>
      </c>
      <c r="G883" s="70">
        <v>1039</v>
      </c>
      <c r="H883" s="79" t="s">
        <v>15</v>
      </c>
      <c r="I883" s="80">
        <v>45776119.93</v>
      </c>
      <c r="J883" s="162">
        <v>5.7251888416896017E-3</v>
      </c>
      <c r="K883" s="162">
        <v>9.9841711632071062E-2</v>
      </c>
      <c r="L883" s="80">
        <v>53097901.960000001</v>
      </c>
    </row>
    <row r="884" spans="1:12" ht="15.75" customHeight="1" x14ac:dyDescent="0.25">
      <c r="A884" s="64">
        <v>629</v>
      </c>
      <c r="B884" s="64" t="s">
        <v>894</v>
      </c>
      <c r="C884" s="64" t="s">
        <v>74</v>
      </c>
      <c r="D884" s="64" t="s">
        <v>526</v>
      </c>
      <c r="E884" s="70">
        <v>99.4</v>
      </c>
      <c r="F884" s="64" t="s">
        <v>427</v>
      </c>
      <c r="G884" s="70">
        <v>889</v>
      </c>
      <c r="H884" s="79" t="s">
        <v>15</v>
      </c>
      <c r="I884" s="80">
        <v>34736872.159999996</v>
      </c>
      <c r="J884" s="162">
        <v>4.8986456980385524E-3</v>
      </c>
      <c r="K884" s="162">
        <v>7.5764149047632859E-2</v>
      </c>
      <c r="L884" s="80">
        <v>42809519.259999998</v>
      </c>
    </row>
    <row r="885" spans="1:12" ht="15.75" customHeight="1" x14ac:dyDescent="0.25">
      <c r="A885" s="64">
        <v>630</v>
      </c>
      <c r="B885" s="64" t="s">
        <v>895</v>
      </c>
      <c r="C885" s="64" t="s">
        <v>74</v>
      </c>
      <c r="D885" s="64" t="s">
        <v>526</v>
      </c>
      <c r="E885" s="70">
        <v>99.3</v>
      </c>
      <c r="F885" s="64" t="s">
        <v>427</v>
      </c>
      <c r="G885" s="70">
        <v>672</v>
      </c>
      <c r="H885" s="79" t="s">
        <v>15</v>
      </c>
      <c r="I885" s="80">
        <v>29166431.84</v>
      </c>
      <c r="J885" s="162">
        <v>3.7029132835567011E-3</v>
      </c>
      <c r="K885" s="162">
        <v>6.3614532676835714E-2</v>
      </c>
      <c r="L885" s="80">
        <v>35102257.170000002</v>
      </c>
    </row>
    <row r="886" spans="1:12" ht="15.75" customHeight="1" x14ac:dyDescent="0.25">
      <c r="A886" s="64">
        <v>631</v>
      </c>
      <c r="B886" s="64" t="s">
        <v>896</v>
      </c>
      <c r="C886" s="64" t="s">
        <v>74</v>
      </c>
      <c r="D886" s="64" t="s">
        <v>526</v>
      </c>
      <c r="E886" s="70">
        <v>99</v>
      </c>
      <c r="F886" s="64" t="s">
        <v>427</v>
      </c>
      <c r="G886" s="70">
        <v>1303</v>
      </c>
      <c r="H886" s="79" t="s">
        <v>15</v>
      </c>
      <c r="I886" s="80">
        <v>47714771.549999997</v>
      </c>
      <c r="J886" s="162">
        <v>7.1799047745154491E-3</v>
      </c>
      <c r="K886" s="162">
        <v>0.10407007996680702</v>
      </c>
      <c r="L886" s="80">
        <v>57750413.920000002</v>
      </c>
    </row>
    <row r="887" spans="1:12" ht="15.75" customHeight="1" x14ac:dyDescent="0.25">
      <c r="A887" s="64">
        <v>632</v>
      </c>
      <c r="B887" s="64" t="s">
        <v>897</v>
      </c>
      <c r="C887" s="64" t="s">
        <v>74</v>
      </c>
      <c r="D887" s="64" t="s">
        <v>526</v>
      </c>
      <c r="E887" s="70">
        <v>99.5</v>
      </c>
      <c r="F887" s="64" t="s">
        <v>427</v>
      </c>
      <c r="G887" s="70">
        <v>842</v>
      </c>
      <c r="H887" s="79" t="s">
        <v>15</v>
      </c>
      <c r="I887" s="80">
        <v>40271132.590000004</v>
      </c>
      <c r="J887" s="162">
        <v>4.6396621796945571E-3</v>
      </c>
      <c r="K887" s="162">
        <v>8.7834853921566938E-2</v>
      </c>
      <c r="L887" s="80">
        <v>47700175.770000003</v>
      </c>
    </row>
    <row r="888" spans="1:12" ht="15.75" customHeight="1" x14ac:dyDescent="0.25">
      <c r="A888" s="64">
        <v>633</v>
      </c>
      <c r="B888" s="64" t="s">
        <v>898</v>
      </c>
      <c r="C888" s="64" t="s">
        <v>74</v>
      </c>
      <c r="D888" s="64" t="s">
        <v>526</v>
      </c>
      <c r="E888" s="70">
        <v>99.3</v>
      </c>
      <c r="F888" s="64" t="s">
        <v>427</v>
      </c>
      <c r="G888" s="70">
        <v>1234</v>
      </c>
      <c r="H888" s="79" t="s">
        <v>15</v>
      </c>
      <c r="I888" s="80">
        <v>54068076.159999996</v>
      </c>
      <c r="J888" s="162">
        <v>6.7996949284359664E-3</v>
      </c>
      <c r="K888" s="162">
        <v>0.1179271916606842</v>
      </c>
      <c r="L888" s="80">
        <v>65958187.299999997</v>
      </c>
    </row>
    <row r="889" spans="1:12" ht="15.75" customHeight="1" x14ac:dyDescent="0.25">
      <c r="A889" s="64">
        <v>634</v>
      </c>
      <c r="B889" s="64" t="s">
        <v>899</v>
      </c>
      <c r="C889" s="64" t="s">
        <v>74</v>
      </c>
      <c r="D889" s="64" t="s">
        <v>526</v>
      </c>
      <c r="E889" s="70">
        <v>100</v>
      </c>
      <c r="F889" s="64" t="s">
        <v>427</v>
      </c>
      <c r="G889" s="70">
        <v>1024</v>
      </c>
      <c r="H889" s="79" t="s">
        <v>15</v>
      </c>
      <c r="I889" s="80">
        <v>40631995.289999999</v>
      </c>
      <c r="J889" s="162">
        <v>5.6425345273244968E-3</v>
      </c>
      <c r="K889" s="162">
        <v>8.8621926956312255E-2</v>
      </c>
      <c r="L889" s="80">
        <v>48251519.93</v>
      </c>
    </row>
    <row r="890" spans="1:12" ht="47.25" customHeight="1" x14ac:dyDescent="0.25">
      <c r="A890" s="64">
        <v>635</v>
      </c>
      <c r="B890" s="64" t="s">
        <v>900</v>
      </c>
      <c r="C890" s="64" t="s">
        <v>74</v>
      </c>
      <c r="D890" s="64" t="s">
        <v>526</v>
      </c>
      <c r="E890" s="70">
        <v>99.2</v>
      </c>
      <c r="F890" s="64" t="s">
        <v>427</v>
      </c>
      <c r="G890" s="70">
        <v>1484</v>
      </c>
      <c r="H890" s="79" t="s">
        <v>15</v>
      </c>
      <c r="I890" s="80">
        <v>60204042.479999997</v>
      </c>
      <c r="J890" s="162">
        <v>8.1772668345210485E-3</v>
      </c>
      <c r="K890" s="162">
        <v>0.131310269580839</v>
      </c>
      <c r="L890" s="80">
        <v>70392862.659999996</v>
      </c>
    </row>
    <row r="891" spans="1:12" ht="15.75" customHeight="1" x14ac:dyDescent="0.25">
      <c r="A891" s="64">
        <v>636</v>
      </c>
      <c r="B891" s="64" t="s">
        <v>901</v>
      </c>
      <c r="C891" s="64" t="s">
        <v>74</v>
      </c>
      <c r="D891" s="64" t="s">
        <v>526</v>
      </c>
      <c r="E891" s="70">
        <v>99.9</v>
      </c>
      <c r="F891" s="64" t="s">
        <v>427</v>
      </c>
      <c r="G891" s="70">
        <v>1321</v>
      </c>
      <c r="H891" s="79" t="s">
        <v>15</v>
      </c>
      <c r="I891" s="80">
        <v>50552315.82</v>
      </c>
      <c r="J891" s="162">
        <v>7.2790899517535743E-3</v>
      </c>
      <c r="K891" s="162">
        <v>0.11025901160150653</v>
      </c>
      <c r="L891" s="80">
        <v>61417655.950000003</v>
      </c>
    </row>
    <row r="892" spans="1:12" ht="15.75" customHeight="1" x14ac:dyDescent="0.25">
      <c r="A892" s="64">
        <v>637</v>
      </c>
      <c r="B892" s="64" t="s">
        <v>902</v>
      </c>
      <c r="C892" s="64" t="s">
        <v>74</v>
      </c>
      <c r="D892" s="64" t="s">
        <v>526</v>
      </c>
      <c r="E892" s="70">
        <v>99.8</v>
      </c>
      <c r="F892" s="64" t="s">
        <v>427</v>
      </c>
      <c r="G892" s="70">
        <v>845</v>
      </c>
      <c r="H892" s="79" t="s">
        <v>15</v>
      </c>
      <c r="I892" s="80">
        <v>31712422.260000002</v>
      </c>
      <c r="J892" s="162">
        <v>4.6561930425675782E-3</v>
      </c>
      <c r="K892" s="162">
        <v>6.9167559925985875E-2</v>
      </c>
      <c r="L892" s="80">
        <v>37267341.170000002</v>
      </c>
    </row>
    <row r="893" spans="1:12" ht="15.75" customHeight="1" x14ac:dyDescent="0.25">
      <c r="A893" s="64">
        <v>638</v>
      </c>
      <c r="B893" s="64" t="s">
        <v>903</v>
      </c>
      <c r="C893" s="64" t="s">
        <v>74</v>
      </c>
      <c r="D893" s="64" t="s">
        <v>526</v>
      </c>
      <c r="E893" s="70">
        <v>99.9</v>
      </c>
      <c r="F893" s="64" t="s">
        <v>427</v>
      </c>
      <c r="G893" s="70">
        <v>1146</v>
      </c>
      <c r="H893" s="79" t="s">
        <v>15</v>
      </c>
      <c r="I893" s="80">
        <v>49989503.880000003</v>
      </c>
      <c r="J893" s="162">
        <v>6.3147896174940172E-3</v>
      </c>
      <c r="K893" s="162">
        <v>0.10903146965381647</v>
      </c>
      <c r="L893" s="80">
        <v>60313430.240000002</v>
      </c>
    </row>
    <row r="894" spans="1:12" ht="15.75" customHeight="1" x14ac:dyDescent="0.25">
      <c r="A894" s="64">
        <v>639</v>
      </c>
      <c r="B894" s="64" t="s">
        <v>904</v>
      </c>
      <c r="C894" s="64" t="s">
        <v>74</v>
      </c>
      <c r="D894" s="64" t="s">
        <v>526</v>
      </c>
      <c r="E894" s="70">
        <v>98.9</v>
      </c>
      <c r="F894" s="64" t="s">
        <v>427</v>
      </c>
      <c r="G894" s="70">
        <v>1102</v>
      </c>
      <c r="H894" s="79" t="s">
        <v>15</v>
      </c>
      <c r="I894" s="80">
        <v>45892236.719999999</v>
      </c>
      <c r="J894" s="162">
        <v>6.0723369620230431E-3</v>
      </c>
      <c r="K894" s="162">
        <v>0.10009497248250028</v>
      </c>
      <c r="L894" s="80">
        <v>60678935.460000001</v>
      </c>
    </row>
    <row r="895" spans="1:12" ht="15.75" customHeight="1" x14ac:dyDescent="0.25">
      <c r="A895" s="64">
        <v>640</v>
      </c>
      <c r="B895" s="64" t="s">
        <v>905</v>
      </c>
      <c r="C895" s="64" t="s">
        <v>74</v>
      </c>
      <c r="D895" s="64" t="s">
        <v>526</v>
      </c>
      <c r="E895" s="70">
        <v>99.5</v>
      </c>
      <c r="F895" s="64" t="s">
        <v>427</v>
      </c>
      <c r="G895" s="70">
        <v>1699</v>
      </c>
      <c r="H895" s="79" t="s">
        <v>15</v>
      </c>
      <c r="I895" s="80">
        <v>61296059.310000002</v>
      </c>
      <c r="J895" s="162">
        <v>9.361978673754219E-3</v>
      </c>
      <c r="K895" s="162">
        <v>0.13369205356788186</v>
      </c>
      <c r="L895" s="80">
        <v>84368216.640000001</v>
      </c>
    </row>
    <row r="896" spans="1:12" ht="15.75" customHeight="1" x14ac:dyDescent="0.25">
      <c r="A896" s="64">
        <v>641</v>
      </c>
      <c r="B896" s="64" t="s">
        <v>906</v>
      </c>
      <c r="C896" s="64" t="s">
        <v>74</v>
      </c>
      <c r="D896" s="64" t="s">
        <v>526</v>
      </c>
      <c r="E896" s="70">
        <v>99.4</v>
      </c>
      <c r="F896" s="64" t="s">
        <v>427</v>
      </c>
      <c r="G896" s="70">
        <v>606</v>
      </c>
      <c r="H896" s="79" t="s">
        <v>15</v>
      </c>
      <c r="I896" s="80">
        <v>25357707.960000001</v>
      </c>
      <c r="J896" s="162">
        <v>3.3392343003502394E-3</v>
      </c>
      <c r="K896" s="162">
        <v>5.5307373575220205E-2</v>
      </c>
      <c r="L896" s="80">
        <v>31327498.280000001</v>
      </c>
    </row>
    <row r="897" spans="1:12" ht="15.75" customHeight="1" x14ac:dyDescent="0.25">
      <c r="A897" s="64">
        <v>642</v>
      </c>
      <c r="B897" s="64" t="s">
        <v>907</v>
      </c>
      <c r="C897" s="64" t="s">
        <v>74</v>
      </c>
      <c r="D897" s="64" t="s">
        <v>526</v>
      </c>
      <c r="E897" s="70">
        <v>98</v>
      </c>
      <c r="F897" s="64" t="s">
        <v>427</v>
      </c>
      <c r="G897" s="70">
        <v>799</v>
      </c>
      <c r="H897" s="79" t="s">
        <v>15</v>
      </c>
      <c r="I897" s="80">
        <v>34232751.060000002</v>
      </c>
      <c r="J897" s="162">
        <v>4.4027198118479225E-3</v>
      </c>
      <c r="K897" s="162">
        <v>7.4664616942884593E-2</v>
      </c>
      <c r="L897" s="80">
        <v>42776718.689999998</v>
      </c>
    </row>
    <row r="898" spans="1:12" ht="15.75" customHeight="1" x14ac:dyDescent="0.25">
      <c r="A898" s="64">
        <v>643</v>
      </c>
      <c r="B898" s="64" t="s">
        <v>908</v>
      </c>
      <c r="C898" s="64" t="s">
        <v>74</v>
      </c>
      <c r="D898" s="64" t="s">
        <v>526</v>
      </c>
      <c r="E898" s="70">
        <v>98.5</v>
      </c>
      <c r="F898" s="64" t="s">
        <v>427</v>
      </c>
      <c r="G898" s="70">
        <v>1485</v>
      </c>
      <c r="H898" s="79" t="s">
        <v>15</v>
      </c>
      <c r="I898" s="80">
        <v>56514607.399999999</v>
      </c>
      <c r="J898" s="162">
        <v>8.182777122145388E-3</v>
      </c>
      <c r="K898" s="162">
        <v>0.12326328976022738</v>
      </c>
      <c r="L898" s="80">
        <v>67433140.079999998</v>
      </c>
    </row>
    <row r="899" spans="1:12" ht="15.75" customHeight="1" x14ac:dyDescent="0.25">
      <c r="A899" s="64">
        <v>644</v>
      </c>
      <c r="B899" s="64" t="s">
        <v>909</v>
      </c>
      <c r="C899" s="64" t="s">
        <v>74</v>
      </c>
      <c r="D899" s="64" t="s">
        <v>526</v>
      </c>
      <c r="E899" s="70">
        <v>99.4</v>
      </c>
      <c r="F899" s="64" t="s">
        <v>427</v>
      </c>
      <c r="G899" s="70">
        <v>1251</v>
      </c>
      <c r="H899" s="79" t="s">
        <v>15</v>
      </c>
      <c r="I899" s="80">
        <v>48033396.899999999</v>
      </c>
      <c r="J899" s="162">
        <v>6.893369818049752E-3</v>
      </c>
      <c r="K899" s="162">
        <v>0.10476502965590287</v>
      </c>
      <c r="L899" s="80">
        <v>57425386.619999997</v>
      </c>
    </row>
    <row r="900" spans="1:12" ht="15.75" customHeight="1" x14ac:dyDescent="0.25">
      <c r="A900" s="64">
        <v>645</v>
      </c>
      <c r="B900" s="64" t="s">
        <v>910</v>
      </c>
      <c r="C900" s="64" t="s">
        <v>74</v>
      </c>
      <c r="D900" s="64" t="s">
        <v>526</v>
      </c>
      <c r="E900" s="70">
        <v>99.6</v>
      </c>
      <c r="F900" s="64" t="s">
        <v>427</v>
      </c>
      <c r="G900" s="70">
        <v>1687</v>
      </c>
      <c r="H900" s="79" t="s">
        <v>15</v>
      </c>
      <c r="I900" s="80">
        <v>60815214.590000004</v>
      </c>
      <c r="J900" s="162">
        <v>9.2958552222621345E-3</v>
      </c>
      <c r="K900" s="162">
        <v>0.13264328927882774</v>
      </c>
      <c r="L900" s="80">
        <v>77115624.260000005</v>
      </c>
    </row>
    <row r="901" spans="1:12" ht="15.75" customHeight="1" x14ac:dyDescent="0.25">
      <c r="A901" s="64">
        <v>646</v>
      </c>
      <c r="B901" s="64" t="s">
        <v>911</v>
      </c>
      <c r="C901" s="64" t="s">
        <v>74</v>
      </c>
      <c r="D901" s="64" t="s">
        <v>526</v>
      </c>
      <c r="E901" s="70">
        <v>100</v>
      </c>
      <c r="F901" s="64" t="s">
        <v>427</v>
      </c>
      <c r="G901" s="70">
        <v>1573</v>
      </c>
      <c r="H901" s="79" t="s">
        <v>15</v>
      </c>
      <c r="I901" s="80">
        <v>59459539.350000001</v>
      </c>
      <c r="J901" s="162">
        <v>8.667682433087338E-3</v>
      </c>
      <c r="K901" s="162">
        <v>0.12968644329481252</v>
      </c>
      <c r="L901" s="80">
        <v>66512869.350000001</v>
      </c>
    </row>
    <row r="902" spans="1:12" ht="15.75" customHeight="1" x14ac:dyDescent="0.25">
      <c r="A902" s="64">
        <v>647</v>
      </c>
      <c r="B902" s="64" t="s">
        <v>912</v>
      </c>
      <c r="C902" s="64" t="s">
        <v>74</v>
      </c>
      <c r="D902" s="64" t="s">
        <v>526</v>
      </c>
      <c r="E902" s="70">
        <v>98.2</v>
      </c>
      <c r="F902" s="64" t="s">
        <v>427</v>
      </c>
      <c r="G902" s="70">
        <v>2731</v>
      </c>
      <c r="H902" s="79" t="s">
        <v>15</v>
      </c>
      <c r="I902" s="80">
        <v>109336132.76000001</v>
      </c>
      <c r="J902" s="162">
        <v>1.5048595502073438E-2</v>
      </c>
      <c r="K902" s="162">
        <v>0.23847164536187804</v>
      </c>
      <c r="L902" s="80">
        <v>131285644.61</v>
      </c>
    </row>
    <row r="903" spans="1:12" ht="15.75" customHeight="1" x14ac:dyDescent="0.25">
      <c r="A903" s="64">
        <v>648</v>
      </c>
      <c r="B903" s="64" t="s">
        <v>913</v>
      </c>
      <c r="C903" s="64" t="s">
        <v>74</v>
      </c>
      <c r="D903" s="64" t="s">
        <v>526</v>
      </c>
      <c r="E903" s="70">
        <v>100</v>
      </c>
      <c r="F903" s="64" t="s">
        <v>427</v>
      </c>
      <c r="G903" s="70">
        <v>1087</v>
      </c>
      <c r="H903" s="79" t="s">
        <v>15</v>
      </c>
      <c r="I903" s="80">
        <v>47003570.210000001</v>
      </c>
      <c r="J903" s="162">
        <v>5.9896826476579373E-3</v>
      </c>
      <c r="K903" s="162">
        <v>0.10251888779042322</v>
      </c>
      <c r="L903" s="80">
        <v>55578280.299999997</v>
      </c>
    </row>
    <row r="904" spans="1:12" ht="15.75" customHeight="1" x14ac:dyDescent="0.25">
      <c r="A904" s="64">
        <v>649</v>
      </c>
      <c r="B904" s="64" t="s">
        <v>914</v>
      </c>
      <c r="C904" s="64" t="s">
        <v>74</v>
      </c>
      <c r="D904" s="64" t="s">
        <v>526</v>
      </c>
      <c r="E904" s="70">
        <v>99.3</v>
      </c>
      <c r="F904" s="64" t="s">
        <v>427</v>
      </c>
      <c r="G904" s="70">
        <v>1479</v>
      </c>
      <c r="H904" s="79" t="s">
        <v>15</v>
      </c>
      <c r="I904" s="80">
        <v>50939130.960000001</v>
      </c>
      <c r="J904" s="162">
        <v>8.1497153963993457E-3</v>
      </c>
      <c r="K904" s="162">
        <v>0.11110268917229796</v>
      </c>
      <c r="L904" s="80">
        <v>61807342.439999998</v>
      </c>
    </row>
    <row r="905" spans="1:12" ht="15.75" customHeight="1" x14ac:dyDescent="0.25">
      <c r="A905" s="64">
        <v>650</v>
      </c>
      <c r="B905" s="64" t="s">
        <v>915</v>
      </c>
      <c r="C905" s="64" t="s">
        <v>74</v>
      </c>
      <c r="D905" s="64" t="s">
        <v>526</v>
      </c>
      <c r="E905" s="70">
        <v>99.2</v>
      </c>
      <c r="F905" s="64" t="s">
        <v>427</v>
      </c>
      <c r="G905" s="70">
        <v>1907</v>
      </c>
      <c r="H905" s="79" t="s">
        <v>15</v>
      </c>
      <c r="I905" s="80">
        <v>68693767.299999997</v>
      </c>
      <c r="J905" s="162">
        <v>1.0508118499617008E-2</v>
      </c>
      <c r="K905" s="162">
        <v>0.14982710015997619</v>
      </c>
      <c r="L905" s="80">
        <v>82190474.459999993</v>
      </c>
    </row>
    <row r="906" spans="1:12" ht="15.75" customHeight="1" x14ac:dyDescent="0.25">
      <c r="A906" s="64">
        <v>651</v>
      </c>
      <c r="B906" s="64" t="s">
        <v>916</v>
      </c>
      <c r="C906" s="64" t="s">
        <v>74</v>
      </c>
      <c r="D906" s="64" t="s">
        <v>526</v>
      </c>
      <c r="E906" s="70">
        <v>99.3</v>
      </c>
      <c r="F906" s="64" t="s">
        <v>427</v>
      </c>
      <c r="G906" s="70">
        <v>1047</v>
      </c>
      <c r="H906" s="79" t="s">
        <v>15</v>
      </c>
      <c r="I906" s="80">
        <v>44880615.170000002</v>
      </c>
      <c r="J906" s="162">
        <v>5.7692711426843247E-3</v>
      </c>
      <c r="K906" s="162">
        <v>9.7888537615798174E-2</v>
      </c>
      <c r="L906" s="80">
        <v>49014126.049999997</v>
      </c>
    </row>
    <row r="907" spans="1:12" ht="15.75" customHeight="1" x14ac:dyDescent="0.25">
      <c r="A907" s="64">
        <v>652</v>
      </c>
      <c r="B907" s="64" t="s">
        <v>917</v>
      </c>
      <c r="C907" s="64" t="s">
        <v>74</v>
      </c>
      <c r="D907" s="64" t="s">
        <v>526</v>
      </c>
      <c r="E907" s="70">
        <v>99</v>
      </c>
      <c r="F907" s="64" t="s">
        <v>427</v>
      </c>
      <c r="G907" s="70">
        <v>734</v>
      </c>
      <c r="H907" s="79" t="s">
        <v>15</v>
      </c>
      <c r="I907" s="80">
        <v>35177972.359999999</v>
      </c>
      <c r="J907" s="162">
        <v>4.0445511162658012E-3</v>
      </c>
      <c r="K907" s="162">
        <v>7.6726227070772313E-2</v>
      </c>
      <c r="L907" s="80">
        <v>39408125.369999997</v>
      </c>
    </row>
    <row r="908" spans="1:12" ht="15.75" customHeight="1" x14ac:dyDescent="0.25">
      <c r="A908" s="64">
        <v>653</v>
      </c>
      <c r="B908" s="64" t="s">
        <v>918</v>
      </c>
      <c r="C908" s="64" t="s">
        <v>74</v>
      </c>
      <c r="D908" s="64" t="s">
        <v>526</v>
      </c>
      <c r="E908" s="70">
        <v>98.1</v>
      </c>
      <c r="F908" s="64" t="s">
        <v>427</v>
      </c>
      <c r="G908" s="70">
        <v>1432</v>
      </c>
      <c r="H908" s="79" t="s">
        <v>15</v>
      </c>
      <c r="I908" s="80">
        <v>61281589.799999997</v>
      </c>
      <c r="J908" s="162">
        <v>7.8907318780553522E-3</v>
      </c>
      <c r="K908" s="162">
        <v>0.13366049430407603</v>
      </c>
      <c r="L908" s="80">
        <v>68641128.609999999</v>
      </c>
    </row>
    <row r="909" spans="1:12" ht="15.75" customHeight="1" x14ac:dyDescent="0.25">
      <c r="A909" s="64">
        <v>654</v>
      </c>
      <c r="B909" s="64" t="s">
        <v>919</v>
      </c>
      <c r="C909" s="64" t="s">
        <v>74</v>
      </c>
      <c r="D909" s="64" t="s">
        <v>526</v>
      </c>
      <c r="E909" s="70">
        <v>100</v>
      </c>
      <c r="F909" s="64" t="s">
        <v>427</v>
      </c>
      <c r="G909" s="70">
        <v>1299</v>
      </c>
      <c r="H909" s="79" t="s">
        <v>15</v>
      </c>
      <c r="I909" s="80">
        <v>57232144.82</v>
      </c>
      <c r="J909" s="162">
        <v>7.1578636240180876E-3</v>
      </c>
      <c r="K909" s="162">
        <v>0.12482830147992777</v>
      </c>
      <c r="L909" s="80">
        <v>61646601.32</v>
      </c>
    </row>
    <row r="910" spans="1:12" ht="15.75" customHeight="1" x14ac:dyDescent="0.25">
      <c r="A910" s="64">
        <v>655</v>
      </c>
      <c r="B910" s="64" t="s">
        <v>920</v>
      </c>
      <c r="C910" s="64" t="s">
        <v>74</v>
      </c>
      <c r="D910" s="64" t="s">
        <v>526</v>
      </c>
      <c r="E910" s="70">
        <v>99.3</v>
      </c>
      <c r="F910" s="64" t="s">
        <v>427</v>
      </c>
      <c r="G910" s="70">
        <v>1704</v>
      </c>
      <c r="H910" s="79" t="s">
        <v>15</v>
      </c>
      <c r="I910" s="80">
        <v>68553337.469999999</v>
      </c>
      <c r="J910" s="162">
        <v>9.3895301118759201E-3</v>
      </c>
      <c r="K910" s="162">
        <v>0.14952081044794205</v>
      </c>
      <c r="L910" s="80">
        <v>79344320.969999999</v>
      </c>
    </row>
    <row r="911" spans="1:12" ht="15.75" customHeight="1" x14ac:dyDescent="0.25">
      <c r="A911" s="64">
        <v>656</v>
      </c>
      <c r="B911" s="64" t="s">
        <v>921</v>
      </c>
      <c r="C911" s="64" t="s">
        <v>74</v>
      </c>
      <c r="D911" s="64" t="s">
        <v>526</v>
      </c>
      <c r="E911" s="70">
        <v>99.3</v>
      </c>
      <c r="F911" s="64" t="s">
        <v>427</v>
      </c>
      <c r="G911" s="70">
        <v>1182</v>
      </c>
      <c r="H911" s="79" t="s">
        <v>15</v>
      </c>
      <c r="I911" s="80">
        <v>45887507.340000004</v>
      </c>
      <c r="J911" s="162">
        <v>6.5131599719702692E-3</v>
      </c>
      <c r="K911" s="162">
        <v>0.10008465729207172</v>
      </c>
      <c r="L911" s="80">
        <v>58850188.159999996</v>
      </c>
    </row>
    <row r="912" spans="1:12" ht="15.75" customHeight="1" x14ac:dyDescent="0.25">
      <c r="A912" s="64">
        <v>657</v>
      </c>
      <c r="B912" s="64" t="s">
        <v>922</v>
      </c>
      <c r="C912" s="64" t="s">
        <v>74</v>
      </c>
      <c r="D912" s="64" t="s">
        <v>526</v>
      </c>
      <c r="E912" s="70">
        <v>100</v>
      </c>
      <c r="F912" s="64" t="s">
        <v>427</v>
      </c>
      <c r="G912" s="70">
        <v>944</v>
      </c>
      <c r="H912" s="79" t="s">
        <v>15</v>
      </c>
      <c r="I912" s="80">
        <v>45930796.560000002</v>
      </c>
      <c r="J912" s="162">
        <v>5.2017115173772707E-3</v>
      </c>
      <c r="K912" s="162">
        <v>0.10017907485796911</v>
      </c>
      <c r="L912" s="80">
        <v>51910523.530000001</v>
      </c>
    </row>
    <row r="913" spans="1:12" ht="15.75" customHeight="1" x14ac:dyDescent="0.25">
      <c r="A913" s="64">
        <v>658</v>
      </c>
      <c r="B913" s="64" t="s">
        <v>923</v>
      </c>
      <c r="C913" s="64" t="s">
        <v>74</v>
      </c>
      <c r="D913" s="64" t="s">
        <v>526</v>
      </c>
      <c r="E913" s="70">
        <v>100</v>
      </c>
      <c r="F913" s="64" t="s">
        <v>427</v>
      </c>
      <c r="G913" s="70">
        <v>756</v>
      </c>
      <c r="H913" s="79" t="s">
        <v>15</v>
      </c>
      <c r="I913" s="80">
        <v>29784407.760000002</v>
      </c>
      <c r="J913" s="162">
        <v>4.1657774440012887E-3</v>
      </c>
      <c r="K913" s="162">
        <v>6.496239207808148E-2</v>
      </c>
      <c r="L913" s="80">
        <v>37610691.390000001</v>
      </c>
    </row>
    <row r="914" spans="1:12" ht="15.75" customHeight="1" x14ac:dyDescent="0.25">
      <c r="A914" s="64">
        <v>659</v>
      </c>
      <c r="B914" s="64" t="s">
        <v>924</v>
      </c>
      <c r="C914" s="64" t="s">
        <v>74</v>
      </c>
      <c r="D914" s="64" t="s">
        <v>526</v>
      </c>
      <c r="E914" s="70">
        <v>99.9</v>
      </c>
      <c r="F914" s="64" t="s">
        <v>427</v>
      </c>
      <c r="G914" s="70">
        <v>1244</v>
      </c>
      <c r="H914" s="79" t="s">
        <v>15</v>
      </c>
      <c r="I914" s="80">
        <v>66935446.729999997</v>
      </c>
      <c r="J914" s="162">
        <v>6.8547978046793693E-3</v>
      </c>
      <c r="K914" s="162">
        <v>0.14599204957956149</v>
      </c>
      <c r="L914" s="80">
        <v>83657506.079999998</v>
      </c>
    </row>
    <row r="915" spans="1:12" ht="15.75" customHeight="1" x14ac:dyDescent="0.25">
      <c r="A915" s="64">
        <v>660</v>
      </c>
      <c r="B915" s="64" t="s">
        <v>925</v>
      </c>
      <c r="C915" s="64" t="s">
        <v>74</v>
      </c>
      <c r="D915" s="64" t="s">
        <v>526</v>
      </c>
      <c r="E915" s="70">
        <v>100</v>
      </c>
      <c r="F915" s="64" t="s">
        <v>427</v>
      </c>
      <c r="G915" s="70">
        <v>897</v>
      </c>
      <c r="H915" s="79" t="s">
        <v>15</v>
      </c>
      <c r="I915" s="80">
        <v>38358661.640000001</v>
      </c>
      <c r="J915" s="162">
        <v>4.9427279990332754E-3</v>
      </c>
      <c r="K915" s="162">
        <v>8.3663587912420651E-2</v>
      </c>
      <c r="L915" s="80">
        <v>46489298.939999998</v>
      </c>
    </row>
    <row r="916" spans="1:12" ht="15.75" customHeight="1" x14ac:dyDescent="0.25">
      <c r="A916" s="64">
        <v>661</v>
      </c>
      <c r="B916" s="64" t="s">
        <v>926</v>
      </c>
      <c r="C916" s="64" t="s">
        <v>74</v>
      </c>
      <c r="D916" s="64" t="s">
        <v>526</v>
      </c>
      <c r="E916" s="70">
        <v>96.9</v>
      </c>
      <c r="F916" s="64" t="s">
        <v>427</v>
      </c>
      <c r="G916" s="70">
        <v>625</v>
      </c>
      <c r="H916" s="79" t="s">
        <v>15</v>
      </c>
      <c r="I916" s="80">
        <v>31599206.800000001</v>
      </c>
      <c r="J916" s="162">
        <v>3.4439297652127054E-3</v>
      </c>
      <c r="K916" s="162">
        <v>6.892062712943392E-2</v>
      </c>
      <c r="L916" s="80">
        <v>37231107.539999999</v>
      </c>
    </row>
    <row r="917" spans="1:12" ht="15.75" customHeight="1" x14ac:dyDescent="0.25">
      <c r="A917" s="64">
        <v>662</v>
      </c>
      <c r="B917" s="64" t="s">
        <v>927</v>
      </c>
      <c r="C917" s="64" t="s">
        <v>74</v>
      </c>
      <c r="D917" s="64" t="s">
        <v>526</v>
      </c>
      <c r="E917" s="70">
        <v>99.8</v>
      </c>
      <c r="F917" s="64" t="s">
        <v>427</v>
      </c>
      <c r="G917" s="70">
        <v>327</v>
      </c>
      <c r="H917" s="79" t="s">
        <v>15</v>
      </c>
      <c r="I917" s="80">
        <v>19717958.27</v>
      </c>
      <c r="J917" s="162">
        <v>1.8018640531592878E-3</v>
      </c>
      <c r="K917" s="162">
        <v>4.3006587421061719E-2</v>
      </c>
      <c r="L917" s="80">
        <v>21282957.449999999</v>
      </c>
    </row>
    <row r="918" spans="1:12" ht="15.75" customHeight="1" x14ac:dyDescent="0.25">
      <c r="A918" s="64">
        <v>663</v>
      </c>
      <c r="B918" s="64" t="s">
        <v>928</v>
      </c>
      <c r="C918" s="64" t="s">
        <v>74</v>
      </c>
      <c r="D918" s="64" t="s">
        <v>526</v>
      </c>
      <c r="E918" s="70">
        <v>99.5</v>
      </c>
      <c r="F918" s="64" t="s">
        <v>427</v>
      </c>
      <c r="G918" s="70">
        <v>591</v>
      </c>
      <c r="H918" s="79" t="s">
        <v>15</v>
      </c>
      <c r="I918" s="80">
        <v>25317186.32</v>
      </c>
      <c r="J918" s="162">
        <v>3.2565799859851346E-3</v>
      </c>
      <c r="K918" s="162">
        <v>5.5218992342780118E-2</v>
      </c>
      <c r="L918" s="80">
        <v>29281918.27</v>
      </c>
    </row>
    <row r="919" spans="1:12" ht="15.75" customHeight="1" x14ac:dyDescent="0.25">
      <c r="A919" s="64">
        <v>664</v>
      </c>
      <c r="B919" s="64" t="s">
        <v>929</v>
      </c>
      <c r="C919" s="64" t="s">
        <v>74</v>
      </c>
      <c r="D919" s="64" t="s">
        <v>526</v>
      </c>
      <c r="E919" s="70">
        <v>100</v>
      </c>
      <c r="F919" s="64" t="s">
        <v>427</v>
      </c>
      <c r="G919" s="70">
        <v>1314</v>
      </c>
      <c r="H919" s="79" t="s">
        <v>15</v>
      </c>
      <c r="I919" s="80">
        <v>76333415.569999993</v>
      </c>
      <c r="J919" s="162">
        <v>7.2405179383831925E-3</v>
      </c>
      <c r="K919" s="162">
        <v>0.16648983961255936</v>
      </c>
      <c r="L919" s="80">
        <v>81702505.920000002</v>
      </c>
    </row>
    <row r="920" spans="1:12" ht="15.75" customHeight="1" x14ac:dyDescent="0.25">
      <c r="A920" s="64">
        <v>665</v>
      </c>
      <c r="B920" s="64" t="s">
        <v>930</v>
      </c>
      <c r="C920" s="64" t="s">
        <v>74</v>
      </c>
      <c r="D920" s="64" t="s">
        <v>526</v>
      </c>
      <c r="E920" s="70">
        <v>100</v>
      </c>
      <c r="F920" s="64" t="s">
        <v>427</v>
      </c>
      <c r="G920" s="70">
        <v>780</v>
      </c>
      <c r="H920" s="79" t="s">
        <v>15</v>
      </c>
      <c r="I920" s="80">
        <v>31955992.920000002</v>
      </c>
      <c r="J920" s="162">
        <v>4.298024346985457E-3</v>
      </c>
      <c r="K920" s="162">
        <v>6.9698808787508892E-2</v>
      </c>
      <c r="L920" s="80">
        <v>40261913.219999999</v>
      </c>
    </row>
    <row r="921" spans="1:12" ht="15.75" customHeight="1" x14ac:dyDescent="0.25">
      <c r="A921" s="64">
        <v>666</v>
      </c>
      <c r="B921" s="64" t="s">
        <v>931</v>
      </c>
      <c r="C921" s="64" t="s">
        <v>74</v>
      </c>
      <c r="D921" s="64" t="s">
        <v>526</v>
      </c>
      <c r="E921" s="70">
        <v>96.9</v>
      </c>
      <c r="F921" s="64" t="s">
        <v>427</v>
      </c>
      <c r="G921" s="70">
        <v>1055</v>
      </c>
      <c r="H921" s="79" t="s">
        <v>15</v>
      </c>
      <c r="I921" s="80">
        <v>55258764.880000003</v>
      </c>
      <c r="J921" s="162">
        <v>5.8133534436790469E-3</v>
      </c>
      <c r="K921" s="162">
        <v>0.12052418764915133</v>
      </c>
      <c r="L921" s="80">
        <v>65651194.5</v>
      </c>
    </row>
    <row r="922" spans="1:12" ht="15.75" customHeight="1" x14ac:dyDescent="0.25">
      <c r="A922" s="64">
        <v>667</v>
      </c>
      <c r="B922" s="64" t="s">
        <v>932</v>
      </c>
      <c r="C922" s="64" t="s">
        <v>74</v>
      </c>
      <c r="D922" s="64" t="s">
        <v>526</v>
      </c>
      <c r="E922" s="70">
        <v>100</v>
      </c>
      <c r="F922" s="64" t="s">
        <v>427</v>
      </c>
      <c r="G922" s="70">
        <v>718</v>
      </c>
      <c r="H922" s="79" t="s">
        <v>15</v>
      </c>
      <c r="I922" s="80">
        <v>32072641.120000001</v>
      </c>
      <c r="J922" s="162">
        <v>3.956386514276356E-3</v>
      </c>
      <c r="K922" s="162">
        <v>6.9953228689514771E-2</v>
      </c>
      <c r="L922" s="80">
        <v>36596292.100000001</v>
      </c>
    </row>
    <row r="923" spans="1:12" ht="15.75" customHeight="1" x14ac:dyDescent="0.25">
      <c r="A923" s="64">
        <v>668</v>
      </c>
      <c r="B923" s="64" t="s">
        <v>933</v>
      </c>
      <c r="C923" s="64" t="s">
        <v>74</v>
      </c>
      <c r="D923" s="64" t="s">
        <v>526</v>
      </c>
      <c r="E923" s="70">
        <v>99.3</v>
      </c>
      <c r="F923" s="64" t="s">
        <v>427</v>
      </c>
      <c r="G923" s="70">
        <v>1480</v>
      </c>
      <c r="H923" s="79" t="s">
        <v>15</v>
      </c>
      <c r="I923" s="80">
        <v>52138682.390000001</v>
      </c>
      <c r="J923" s="162">
        <v>8.155225684023687E-3</v>
      </c>
      <c r="K923" s="162">
        <v>0.11371901550456553</v>
      </c>
      <c r="L923" s="80">
        <v>64268938.590000004</v>
      </c>
    </row>
    <row r="924" spans="1:12" ht="15.75" customHeight="1" x14ac:dyDescent="0.25">
      <c r="A924" s="64">
        <v>669</v>
      </c>
      <c r="B924" s="64" t="s">
        <v>934</v>
      </c>
      <c r="C924" s="64" t="s">
        <v>74</v>
      </c>
      <c r="D924" s="64" t="s">
        <v>526</v>
      </c>
      <c r="E924" s="70">
        <v>99.3</v>
      </c>
      <c r="F924" s="64" t="s">
        <v>427</v>
      </c>
      <c r="G924" s="70">
        <v>1234</v>
      </c>
      <c r="H924" s="79" t="s">
        <v>15</v>
      </c>
      <c r="I924" s="80">
        <v>46548079.090000004</v>
      </c>
      <c r="J924" s="162">
        <v>6.7996949284359664E-3</v>
      </c>
      <c r="K924" s="162">
        <v>0.10152542191512512</v>
      </c>
      <c r="L924" s="80">
        <v>56353819.82</v>
      </c>
    </row>
    <row r="925" spans="1:12" ht="15.75" customHeight="1" x14ac:dyDescent="0.25">
      <c r="A925" s="64">
        <v>670</v>
      </c>
      <c r="B925" s="64" t="s">
        <v>935</v>
      </c>
      <c r="C925" s="64" t="s">
        <v>74</v>
      </c>
      <c r="D925" s="64" t="s">
        <v>526</v>
      </c>
      <c r="E925" s="70">
        <v>98</v>
      </c>
      <c r="F925" s="64" t="s">
        <v>427</v>
      </c>
      <c r="G925" s="70">
        <v>1617</v>
      </c>
      <c r="H925" s="79" t="s">
        <v>15</v>
      </c>
      <c r="I925" s="80">
        <v>63795286.530000001</v>
      </c>
      <c r="J925" s="162">
        <v>8.9101350885583113E-3</v>
      </c>
      <c r="K925" s="162">
        <v>0.13914308619764243</v>
      </c>
      <c r="L925" s="80">
        <v>67097025.289999999</v>
      </c>
    </row>
    <row r="926" spans="1:12" ht="15.75" customHeight="1" x14ac:dyDescent="0.25">
      <c r="A926" s="64">
        <v>671</v>
      </c>
      <c r="B926" s="64" t="s">
        <v>936</v>
      </c>
      <c r="C926" s="64" t="s">
        <v>74</v>
      </c>
      <c r="D926" s="64" t="s">
        <v>526</v>
      </c>
      <c r="E926" s="70">
        <v>100</v>
      </c>
      <c r="F926" s="64" t="s">
        <v>427</v>
      </c>
      <c r="G926" s="70">
        <v>761</v>
      </c>
      <c r="H926" s="79" t="s">
        <v>15</v>
      </c>
      <c r="I926" s="80">
        <v>32740580.420000002</v>
      </c>
      <c r="J926" s="162">
        <v>4.1933288821229906E-3</v>
      </c>
      <c r="K926" s="162">
        <v>7.1410062581952705E-2</v>
      </c>
      <c r="L926" s="80">
        <v>42947704.509999998</v>
      </c>
    </row>
    <row r="927" spans="1:12" ht="15.75" customHeight="1" x14ac:dyDescent="0.25">
      <c r="A927" s="64">
        <v>672</v>
      </c>
      <c r="B927" s="64" t="s">
        <v>937</v>
      </c>
      <c r="C927" s="64" t="s">
        <v>74</v>
      </c>
      <c r="D927" s="64" t="s">
        <v>526</v>
      </c>
      <c r="E927" s="70">
        <v>98.2</v>
      </c>
      <c r="F927" s="64" t="s">
        <v>427</v>
      </c>
      <c r="G927" s="70">
        <v>726</v>
      </c>
      <c r="H927" s="79" t="s">
        <v>15</v>
      </c>
      <c r="I927" s="80">
        <v>28380453.890000001</v>
      </c>
      <c r="J927" s="162">
        <v>4.000468815271079E-3</v>
      </c>
      <c r="K927" s="162">
        <v>6.1900246189622157E-2</v>
      </c>
      <c r="L927" s="80">
        <v>33820241.670000002</v>
      </c>
    </row>
    <row r="928" spans="1:12" ht="15.75" customHeight="1" x14ac:dyDescent="0.25">
      <c r="A928" s="64">
        <v>673</v>
      </c>
      <c r="B928" s="64" t="s">
        <v>938</v>
      </c>
      <c r="C928" s="64" t="s">
        <v>74</v>
      </c>
      <c r="D928" s="64" t="s">
        <v>526</v>
      </c>
      <c r="E928" s="70">
        <v>98.2</v>
      </c>
      <c r="F928" s="64" t="s">
        <v>427</v>
      </c>
      <c r="G928" s="70">
        <v>1333</v>
      </c>
      <c r="H928" s="79" t="s">
        <v>15</v>
      </c>
      <c r="I928" s="80">
        <v>49844577.43</v>
      </c>
      <c r="J928" s="162">
        <v>7.3452134032456588E-3</v>
      </c>
      <c r="K928" s="162">
        <v>0.10871537242122253</v>
      </c>
      <c r="L928" s="80">
        <v>63517672.700000003</v>
      </c>
    </row>
    <row r="929" spans="1:12" ht="15.75" customHeight="1" x14ac:dyDescent="0.25">
      <c r="A929" s="64">
        <v>674</v>
      </c>
      <c r="B929" s="64" t="s">
        <v>939</v>
      </c>
      <c r="C929" s="64" t="s">
        <v>74</v>
      </c>
      <c r="D929" s="64" t="s">
        <v>526</v>
      </c>
      <c r="E929" s="70">
        <v>100</v>
      </c>
      <c r="F929" s="64" t="s">
        <v>427</v>
      </c>
      <c r="G929" s="70">
        <v>1461</v>
      </c>
      <c r="H929" s="79" t="s">
        <v>15</v>
      </c>
      <c r="I929" s="80">
        <v>61554372.420000002</v>
      </c>
      <c r="J929" s="162">
        <v>8.0505302191612206E-3</v>
      </c>
      <c r="K929" s="162">
        <v>0.1342554569991653</v>
      </c>
      <c r="L929" s="80">
        <v>69194605.700000003</v>
      </c>
    </row>
    <row r="930" spans="1:12" ht="15.75" customHeight="1" x14ac:dyDescent="0.25">
      <c r="A930" s="64">
        <v>675</v>
      </c>
      <c r="B930" s="64" t="s">
        <v>940</v>
      </c>
      <c r="C930" s="64" t="s">
        <v>74</v>
      </c>
      <c r="D930" s="64" t="s">
        <v>526</v>
      </c>
      <c r="E930" s="70">
        <v>99.1</v>
      </c>
      <c r="F930" s="64" t="s">
        <v>427</v>
      </c>
      <c r="G930" s="70">
        <v>1421</v>
      </c>
      <c r="H930" s="79" t="s">
        <v>15</v>
      </c>
      <c r="I930" s="80">
        <v>57092447.170000002</v>
      </c>
      <c r="J930" s="162">
        <v>7.8301187141876071E-3</v>
      </c>
      <c r="K930" s="162">
        <v>0.1245236087163579</v>
      </c>
      <c r="L930" s="80">
        <v>73527985.829999998</v>
      </c>
    </row>
    <row r="931" spans="1:12" ht="15.75" customHeight="1" x14ac:dyDescent="0.25">
      <c r="A931" s="64">
        <v>676</v>
      </c>
      <c r="B931" s="64" t="s">
        <v>941</v>
      </c>
      <c r="C931" s="64" t="s">
        <v>74</v>
      </c>
      <c r="D931" s="64" t="s">
        <v>526</v>
      </c>
      <c r="E931" s="70">
        <v>100</v>
      </c>
      <c r="F931" s="64" t="s">
        <v>427</v>
      </c>
      <c r="G931" s="70">
        <v>2803</v>
      </c>
      <c r="H931" s="79" t="s">
        <v>15</v>
      </c>
      <c r="I931" s="80">
        <v>117999955.86</v>
      </c>
      <c r="J931" s="162">
        <v>1.5445336211025942E-2</v>
      </c>
      <c r="K931" s="162">
        <v>0.25736819948014394</v>
      </c>
      <c r="L931" s="80">
        <v>142894051.66999999</v>
      </c>
    </row>
    <row r="932" spans="1:12" ht="15.75" customHeight="1" x14ac:dyDescent="0.25">
      <c r="A932" s="64">
        <v>677</v>
      </c>
      <c r="B932" s="64" t="s">
        <v>942</v>
      </c>
      <c r="C932" s="64" t="s">
        <v>74</v>
      </c>
      <c r="D932" s="64" t="s">
        <v>526</v>
      </c>
      <c r="E932" s="70">
        <v>99.5</v>
      </c>
      <c r="F932" s="64" t="s">
        <v>427</v>
      </c>
      <c r="G932" s="70">
        <v>878</v>
      </c>
      <c r="H932" s="79" t="s">
        <v>15</v>
      </c>
      <c r="I932" s="80">
        <v>36171240.420000002</v>
      </c>
      <c r="J932" s="162">
        <v>4.8380325341708091E-3</v>
      </c>
      <c r="K932" s="162">
        <v>7.8892631374403013E-2</v>
      </c>
      <c r="L932" s="80">
        <v>62852352.560000002</v>
      </c>
    </row>
    <row r="933" spans="1:12" ht="15.75" customHeight="1" x14ac:dyDescent="0.25">
      <c r="A933" s="64">
        <v>678</v>
      </c>
      <c r="B933" s="64" t="s">
        <v>943</v>
      </c>
      <c r="C933" s="64" t="s">
        <v>74</v>
      </c>
      <c r="D933" s="64" t="s">
        <v>526</v>
      </c>
      <c r="E933" s="70">
        <v>98.6</v>
      </c>
      <c r="F933" s="64" t="s">
        <v>427</v>
      </c>
      <c r="G933" s="70">
        <v>880</v>
      </c>
      <c r="H933" s="79" t="s">
        <v>15</v>
      </c>
      <c r="I933" s="80">
        <v>36976957.25</v>
      </c>
      <c r="J933" s="162">
        <v>4.849053109419489E-3</v>
      </c>
      <c r="K933" s="162">
        <v>8.0649970081156236E-2</v>
      </c>
      <c r="L933" s="80">
        <v>45660514.920000002</v>
      </c>
    </row>
    <row r="934" spans="1:12" ht="15.75" customHeight="1" x14ac:dyDescent="0.25">
      <c r="A934" s="64">
        <v>679</v>
      </c>
      <c r="B934" s="64" t="s">
        <v>944</v>
      </c>
      <c r="C934" s="64" t="s">
        <v>74</v>
      </c>
      <c r="D934" s="64" t="s">
        <v>526</v>
      </c>
      <c r="E934" s="70">
        <v>99.8</v>
      </c>
      <c r="F934" s="64" t="s">
        <v>427</v>
      </c>
      <c r="G934" s="70">
        <v>912</v>
      </c>
      <c r="H934" s="79" t="s">
        <v>15</v>
      </c>
      <c r="I934" s="80">
        <v>33886792.25</v>
      </c>
      <c r="J934" s="162">
        <v>5.0253823133983803E-3</v>
      </c>
      <c r="K934" s="162">
        <v>7.3910050592625676E-2</v>
      </c>
      <c r="L934" s="80">
        <v>42649500.439999998</v>
      </c>
    </row>
    <row r="935" spans="1:12" ht="15.75" customHeight="1" x14ac:dyDescent="0.25">
      <c r="A935" s="64">
        <v>680</v>
      </c>
      <c r="B935" s="64" t="s">
        <v>945</v>
      </c>
      <c r="C935" s="64" t="s">
        <v>74</v>
      </c>
      <c r="D935" s="64" t="s">
        <v>526</v>
      </c>
      <c r="E935" s="70">
        <v>99.9</v>
      </c>
      <c r="F935" s="64" t="s">
        <v>427</v>
      </c>
      <c r="G935" s="70">
        <v>634</v>
      </c>
      <c r="H935" s="79" t="s">
        <v>15</v>
      </c>
      <c r="I935" s="80">
        <v>28605286.989999998</v>
      </c>
      <c r="J935" s="162">
        <v>3.4935223538317688E-3</v>
      </c>
      <c r="K935" s="162">
        <v>6.2390626797892826E-2</v>
      </c>
      <c r="L935" s="80">
        <v>71925143.239999995</v>
      </c>
    </row>
    <row r="936" spans="1:12" ht="15.75" customHeight="1" x14ac:dyDescent="0.25">
      <c r="A936" s="64">
        <v>681</v>
      </c>
      <c r="B936" s="64" t="s">
        <v>946</v>
      </c>
      <c r="C936" s="64" t="s">
        <v>74</v>
      </c>
      <c r="D936" s="64" t="s">
        <v>526</v>
      </c>
      <c r="E936" s="70">
        <v>98.6</v>
      </c>
      <c r="F936" s="64" t="s">
        <v>427</v>
      </c>
      <c r="G936" s="70">
        <v>1226</v>
      </c>
      <c r="H936" s="79" t="s">
        <v>15</v>
      </c>
      <c r="I936" s="80">
        <v>46122093.200000003</v>
      </c>
      <c r="J936" s="162">
        <v>6.7556126274412433E-3</v>
      </c>
      <c r="K936" s="162">
        <v>0.10059630952085165</v>
      </c>
      <c r="L936" s="80">
        <v>56736610.049999997</v>
      </c>
    </row>
    <row r="937" spans="1:12" ht="15.75" customHeight="1" x14ac:dyDescent="0.25">
      <c r="A937" s="64">
        <v>682</v>
      </c>
      <c r="B937" s="64" t="s">
        <v>947</v>
      </c>
      <c r="C937" s="64" t="s">
        <v>74</v>
      </c>
      <c r="D937" s="64" t="s">
        <v>526</v>
      </c>
      <c r="E937" s="70">
        <v>98.7</v>
      </c>
      <c r="F937" s="64" t="s">
        <v>427</v>
      </c>
      <c r="G937" s="70">
        <v>1275</v>
      </c>
      <c r="H937" s="79" t="s">
        <v>15</v>
      </c>
      <c r="I937" s="80">
        <v>52122419.32</v>
      </c>
      <c r="J937" s="162">
        <v>7.0256167210339185E-3</v>
      </c>
      <c r="K937" s="162">
        <v>0.11368354432990777</v>
      </c>
      <c r="L937" s="80">
        <v>59898106.479999997</v>
      </c>
    </row>
    <row r="938" spans="1:12" ht="15.75" customHeight="1" x14ac:dyDescent="0.25">
      <c r="A938" s="64">
        <v>683</v>
      </c>
      <c r="B938" s="64" t="s">
        <v>948</v>
      </c>
      <c r="C938" s="64" t="s">
        <v>74</v>
      </c>
      <c r="D938" s="64" t="s">
        <v>526</v>
      </c>
      <c r="E938" s="70">
        <v>99.5</v>
      </c>
      <c r="F938" s="64" t="s">
        <v>427</v>
      </c>
      <c r="G938" s="70">
        <v>1132</v>
      </c>
      <c r="H938" s="79" t="s">
        <v>15</v>
      </c>
      <c r="I938" s="80">
        <v>43780825.219999999</v>
      </c>
      <c r="J938" s="162">
        <v>6.2376455907532527E-3</v>
      </c>
      <c r="K938" s="162">
        <v>9.5489799775813899E-2</v>
      </c>
      <c r="L938" s="80">
        <v>51967743.200000003</v>
      </c>
    </row>
    <row r="939" spans="1:12" ht="15.75" customHeight="1" x14ac:dyDescent="0.25">
      <c r="A939" s="64">
        <v>684</v>
      </c>
      <c r="B939" s="64" t="s">
        <v>949</v>
      </c>
      <c r="C939" s="64" t="s">
        <v>74</v>
      </c>
      <c r="D939" s="64" t="s">
        <v>526</v>
      </c>
      <c r="E939" s="70">
        <v>99.9</v>
      </c>
      <c r="F939" s="64" t="s">
        <v>427</v>
      </c>
      <c r="G939" s="70">
        <v>1110</v>
      </c>
      <c r="H939" s="79" t="s">
        <v>15</v>
      </c>
      <c r="I939" s="80">
        <v>55465423.530000001</v>
      </c>
      <c r="J939" s="162">
        <v>6.1164192630177652E-3</v>
      </c>
      <c r="K939" s="162">
        <v>0.12097492819621222</v>
      </c>
      <c r="L939" s="80">
        <v>61874183.289999999</v>
      </c>
    </row>
    <row r="940" spans="1:12" ht="15.75" customHeight="1" x14ac:dyDescent="0.25">
      <c r="A940" s="64">
        <v>685</v>
      </c>
      <c r="B940" s="64" t="s">
        <v>950</v>
      </c>
      <c r="C940" s="64" t="s">
        <v>74</v>
      </c>
      <c r="D940" s="64" t="s">
        <v>526</v>
      </c>
      <c r="E940" s="70">
        <v>99</v>
      </c>
      <c r="F940" s="64" t="s">
        <v>427</v>
      </c>
      <c r="G940" s="70">
        <v>959</v>
      </c>
      <c r="H940" s="79" t="s">
        <v>15</v>
      </c>
      <c r="I940" s="80">
        <v>42424805.880000003</v>
      </c>
      <c r="J940" s="162">
        <v>5.2843658317423756E-3</v>
      </c>
      <c r="K940" s="162">
        <v>9.2532203279675235E-2</v>
      </c>
      <c r="L940" s="80">
        <v>49584442.950000003</v>
      </c>
    </row>
    <row r="941" spans="1:12" ht="15.75" customHeight="1" x14ac:dyDescent="0.25">
      <c r="A941" s="64">
        <v>686</v>
      </c>
      <c r="B941" s="64" t="s">
        <v>951</v>
      </c>
      <c r="C941" s="64" t="s">
        <v>74</v>
      </c>
      <c r="D941" s="64" t="s">
        <v>526</v>
      </c>
      <c r="E941" s="70">
        <v>99.8</v>
      </c>
      <c r="F941" s="64" t="s">
        <v>427</v>
      </c>
      <c r="G941" s="70">
        <v>1429</v>
      </c>
      <c r="H941" s="79" t="s">
        <v>15</v>
      </c>
      <c r="I941" s="80">
        <v>50140854.789999999</v>
      </c>
      <c r="J941" s="162">
        <v>7.8742010151823302E-3</v>
      </c>
      <c r="K941" s="162">
        <v>0.10936157919421829</v>
      </c>
      <c r="L941" s="80">
        <v>67819631.620000005</v>
      </c>
    </row>
    <row r="942" spans="1:12" ht="15.75" customHeight="1" x14ac:dyDescent="0.25">
      <c r="A942" s="64">
        <v>687</v>
      </c>
      <c r="B942" s="64" t="s">
        <v>952</v>
      </c>
      <c r="C942" s="64" t="s">
        <v>74</v>
      </c>
      <c r="D942" s="64" t="s">
        <v>526</v>
      </c>
      <c r="E942" s="70">
        <v>100</v>
      </c>
      <c r="F942" s="64" t="s">
        <v>427</v>
      </c>
      <c r="G942" s="70">
        <v>795</v>
      </c>
      <c r="H942" s="79" t="s">
        <v>15</v>
      </c>
      <c r="I942" s="80">
        <v>29748498.359999999</v>
      </c>
      <c r="J942" s="162">
        <v>4.3806786613505618E-3</v>
      </c>
      <c r="K942" s="162">
        <v>6.4884070543509226E-2</v>
      </c>
      <c r="L942" s="80">
        <v>36236066.530000001</v>
      </c>
    </row>
    <row r="943" spans="1:12" ht="15.75" customHeight="1" x14ac:dyDescent="0.25">
      <c r="A943" s="64">
        <v>688</v>
      </c>
      <c r="B943" s="64" t="s">
        <v>953</v>
      </c>
      <c r="C943" s="64" t="s">
        <v>74</v>
      </c>
      <c r="D943" s="64" t="s">
        <v>526</v>
      </c>
      <c r="E943" s="70">
        <v>95</v>
      </c>
      <c r="F943" s="64" t="s">
        <v>427</v>
      </c>
      <c r="G943" s="70">
        <v>1069</v>
      </c>
      <c r="H943" s="79" t="s">
        <v>15</v>
      </c>
      <c r="I943" s="80">
        <v>34381635.969999999</v>
      </c>
      <c r="J943" s="162">
        <v>5.8904974704198114E-3</v>
      </c>
      <c r="K943" s="162">
        <v>7.4989347922122626E-2</v>
      </c>
      <c r="L943" s="80">
        <v>48311889.399999999</v>
      </c>
    </row>
    <row r="944" spans="1:12" ht="15.75" customHeight="1" x14ac:dyDescent="0.25">
      <c r="A944" s="64">
        <v>689</v>
      </c>
      <c r="B944" s="64" t="s">
        <v>954</v>
      </c>
      <c r="C944" s="64" t="s">
        <v>74</v>
      </c>
      <c r="D944" s="64" t="s">
        <v>526</v>
      </c>
      <c r="E944" s="70">
        <v>99.9</v>
      </c>
      <c r="F944" s="64" t="s">
        <v>427</v>
      </c>
      <c r="G944" s="70">
        <v>776</v>
      </c>
      <c r="H944" s="79" t="s">
        <v>15</v>
      </c>
      <c r="I944" s="80">
        <v>43175006.899999999</v>
      </c>
      <c r="J944" s="162">
        <v>4.2759831964880955E-3</v>
      </c>
      <c r="K944" s="162">
        <v>9.4168457160944838E-2</v>
      </c>
      <c r="L944" s="80">
        <v>51990370.829999998</v>
      </c>
    </row>
    <row r="945" spans="1:12" ht="15.75" customHeight="1" x14ac:dyDescent="0.25">
      <c r="A945" s="64">
        <v>690</v>
      </c>
      <c r="B945" s="64" t="s">
        <v>955</v>
      </c>
      <c r="C945" s="64" t="s">
        <v>74</v>
      </c>
      <c r="D945" s="64" t="s">
        <v>526</v>
      </c>
      <c r="E945" s="70">
        <v>100</v>
      </c>
      <c r="F945" s="64" t="s">
        <v>427</v>
      </c>
      <c r="G945" s="70">
        <v>573</v>
      </c>
      <c r="H945" s="79" t="s">
        <v>15</v>
      </c>
      <c r="I945" s="80">
        <v>29022583.559999999</v>
      </c>
      <c r="J945" s="162">
        <v>3.1573948087470086E-3</v>
      </c>
      <c r="K945" s="162">
        <v>6.3300787027084457E-2</v>
      </c>
      <c r="L945" s="80">
        <v>33688553.420000002</v>
      </c>
    </row>
    <row r="946" spans="1:12" ht="15.75" customHeight="1" x14ac:dyDescent="0.25">
      <c r="A946" s="64">
        <v>691</v>
      </c>
      <c r="B946" s="64" t="s">
        <v>956</v>
      </c>
      <c r="C946" s="64" t="s">
        <v>74</v>
      </c>
      <c r="D946" s="64" t="s">
        <v>526</v>
      </c>
      <c r="E946" s="70">
        <v>100</v>
      </c>
      <c r="F946" s="64" t="s">
        <v>427</v>
      </c>
      <c r="G946" s="70">
        <v>1197</v>
      </c>
      <c r="H946" s="79" t="s">
        <v>15</v>
      </c>
      <c r="I946" s="80">
        <v>44420195.299999997</v>
      </c>
      <c r="J946" s="162">
        <v>6.595814286335374E-3</v>
      </c>
      <c r="K946" s="162">
        <v>9.688432170670605E-2</v>
      </c>
      <c r="L946" s="80">
        <v>54200207.07</v>
      </c>
    </row>
    <row r="947" spans="1:12" ht="15.75" customHeight="1" x14ac:dyDescent="0.25">
      <c r="A947" s="64">
        <v>692</v>
      </c>
      <c r="B947" s="64" t="s">
        <v>957</v>
      </c>
      <c r="C947" s="64" t="s">
        <v>74</v>
      </c>
      <c r="D947" s="64" t="s">
        <v>526</v>
      </c>
      <c r="E947" s="70">
        <v>99.9</v>
      </c>
      <c r="F947" s="64" t="s">
        <v>427</v>
      </c>
      <c r="G947" s="70">
        <v>995</v>
      </c>
      <c r="H947" s="79" t="s">
        <v>15</v>
      </c>
      <c r="I947" s="80">
        <v>50104704.340000004</v>
      </c>
      <c r="J947" s="162">
        <v>5.4827361862186275E-3</v>
      </c>
      <c r="K947" s="162">
        <v>0.10928273190856391</v>
      </c>
      <c r="L947" s="80">
        <v>55599396.399999999</v>
      </c>
    </row>
    <row r="948" spans="1:12" ht="15.75" customHeight="1" x14ac:dyDescent="0.25">
      <c r="A948" s="64">
        <v>693</v>
      </c>
      <c r="B948" s="64" t="s">
        <v>285</v>
      </c>
      <c r="C948" s="64" t="s">
        <v>74</v>
      </c>
      <c r="D948" s="64" t="s">
        <v>526</v>
      </c>
      <c r="E948" s="70">
        <v>100</v>
      </c>
      <c r="F948" s="64" t="s">
        <v>427</v>
      </c>
      <c r="G948" s="70">
        <v>849</v>
      </c>
      <c r="H948" s="79" t="s">
        <v>15</v>
      </c>
      <c r="I948" s="80">
        <v>37242214.729999997</v>
      </c>
      <c r="J948" s="162">
        <v>4.6782341930649389E-3</v>
      </c>
      <c r="K948" s="162">
        <v>8.1228519789320844E-2</v>
      </c>
      <c r="L948" s="80">
        <v>42586881.490000002</v>
      </c>
    </row>
    <row r="949" spans="1:12" ht="15.75" customHeight="1" x14ac:dyDescent="0.25">
      <c r="A949" s="64">
        <v>694</v>
      </c>
      <c r="B949" s="64" t="s">
        <v>958</v>
      </c>
      <c r="C949" s="64" t="s">
        <v>74</v>
      </c>
      <c r="D949" s="64" t="s">
        <v>526</v>
      </c>
      <c r="E949" s="70">
        <v>97.8</v>
      </c>
      <c r="F949" s="64" t="s">
        <v>427</v>
      </c>
      <c r="G949" s="70">
        <v>1416</v>
      </c>
      <c r="H949" s="79" t="s">
        <v>15</v>
      </c>
      <c r="I949" s="80">
        <v>58687532.960000001</v>
      </c>
      <c r="J949" s="162">
        <v>7.8025672760659061E-3</v>
      </c>
      <c r="K949" s="162">
        <v>0.12800262999900755</v>
      </c>
      <c r="L949" s="80">
        <v>70528711.370000005</v>
      </c>
    </row>
    <row r="950" spans="1:12" ht="15.75" customHeight="1" x14ac:dyDescent="0.25">
      <c r="A950" s="64">
        <v>695</v>
      </c>
      <c r="B950" s="64" t="s">
        <v>959</v>
      </c>
      <c r="C950" s="64" t="s">
        <v>74</v>
      </c>
      <c r="D950" s="64" t="s">
        <v>526</v>
      </c>
      <c r="E950" s="70">
        <v>96.5</v>
      </c>
      <c r="F950" s="64" t="s">
        <v>427</v>
      </c>
      <c r="G950" s="70">
        <v>446</v>
      </c>
      <c r="H950" s="79" t="s">
        <v>15</v>
      </c>
      <c r="I950" s="80">
        <v>20750244.219999999</v>
      </c>
      <c r="J950" s="162">
        <v>2.4575882804557868E-3</v>
      </c>
      <c r="K950" s="162">
        <v>4.5258093147177082E-2</v>
      </c>
      <c r="L950" s="80">
        <v>40888519.600000001</v>
      </c>
    </row>
    <row r="951" spans="1:12" ht="15.75" customHeight="1" x14ac:dyDescent="0.25">
      <c r="A951" s="64">
        <v>696</v>
      </c>
      <c r="B951" s="64" t="s">
        <v>960</v>
      </c>
      <c r="C951" s="64" t="s">
        <v>74</v>
      </c>
      <c r="D951" s="64" t="s">
        <v>526</v>
      </c>
      <c r="E951" s="70">
        <v>97.5</v>
      </c>
      <c r="F951" s="64" t="s">
        <v>427</v>
      </c>
      <c r="G951" s="70">
        <v>1472</v>
      </c>
      <c r="H951" s="79" t="s">
        <v>15</v>
      </c>
      <c r="I951" s="80">
        <v>57429625.509999998</v>
      </c>
      <c r="J951" s="162">
        <v>8.1111433830289639E-3</v>
      </c>
      <c r="K951" s="162">
        <v>0.12525902409543194</v>
      </c>
      <c r="L951" s="80">
        <v>64197570.740000002</v>
      </c>
    </row>
    <row r="952" spans="1:12" ht="15.75" customHeight="1" x14ac:dyDescent="0.25">
      <c r="A952" s="64">
        <v>697</v>
      </c>
      <c r="B952" s="64" t="s">
        <v>961</v>
      </c>
      <c r="C952" s="64" t="s">
        <v>74</v>
      </c>
      <c r="D952" s="64" t="s">
        <v>526</v>
      </c>
      <c r="E952" s="70">
        <v>99.7</v>
      </c>
      <c r="F952" s="64" t="s">
        <v>427</v>
      </c>
      <c r="G952" s="70">
        <v>965</v>
      </c>
      <c r="H952" s="79" t="s">
        <v>15</v>
      </c>
      <c r="I952" s="80">
        <v>40308304.18</v>
      </c>
      <c r="J952" s="162">
        <v>5.3174275574884178E-3</v>
      </c>
      <c r="K952" s="162">
        <v>8.7915928402657967E-2</v>
      </c>
      <c r="L952" s="80">
        <v>50503919.560000002</v>
      </c>
    </row>
    <row r="953" spans="1:12" ht="31.5" customHeight="1" x14ac:dyDescent="0.25">
      <c r="A953" s="64">
        <v>698</v>
      </c>
      <c r="B953" s="64" t="s">
        <v>962</v>
      </c>
      <c r="C953" s="64" t="s">
        <v>74</v>
      </c>
      <c r="D953" s="64" t="s">
        <v>526</v>
      </c>
      <c r="E953" s="70">
        <v>95.6</v>
      </c>
      <c r="F953" s="64" t="s">
        <v>427</v>
      </c>
      <c r="G953" s="70">
        <v>1618</v>
      </c>
      <c r="H953" s="79" t="s">
        <v>15</v>
      </c>
      <c r="I953" s="80">
        <v>72989765.189999998</v>
      </c>
      <c r="J953" s="162">
        <v>8.9156453761826526E-3</v>
      </c>
      <c r="K953" s="162">
        <v>0.1591970463931052</v>
      </c>
      <c r="L953" s="80">
        <v>96861509.25</v>
      </c>
    </row>
    <row r="954" spans="1:12" ht="15.75" customHeight="1" x14ac:dyDescent="0.25">
      <c r="A954" s="64">
        <v>699</v>
      </c>
      <c r="B954" s="64" t="s">
        <v>963</v>
      </c>
      <c r="C954" s="64" t="s">
        <v>74</v>
      </c>
      <c r="D954" s="64" t="s">
        <v>526</v>
      </c>
      <c r="E954" s="70">
        <v>99.2</v>
      </c>
      <c r="F954" s="64" t="s">
        <v>427</v>
      </c>
      <c r="G954" s="70">
        <v>683</v>
      </c>
      <c r="H954" s="79" t="s">
        <v>15</v>
      </c>
      <c r="I954" s="80">
        <v>30229985.899999999</v>
      </c>
      <c r="J954" s="162">
        <v>3.7635264474244448E-3</v>
      </c>
      <c r="K954" s="162">
        <v>6.5934236879070809E-2</v>
      </c>
      <c r="L954" s="80">
        <v>38553023.710000001</v>
      </c>
    </row>
    <row r="955" spans="1:12" ht="15.75" customHeight="1" x14ac:dyDescent="0.25">
      <c r="A955" s="64">
        <v>700</v>
      </c>
      <c r="B955" s="64" t="s">
        <v>964</v>
      </c>
      <c r="C955" s="64" t="s">
        <v>74</v>
      </c>
      <c r="D955" s="64" t="s">
        <v>526</v>
      </c>
      <c r="E955" s="70">
        <v>99.7</v>
      </c>
      <c r="F955" s="64" t="s">
        <v>427</v>
      </c>
      <c r="G955" s="70">
        <v>1713</v>
      </c>
      <c r="H955" s="79" t="s">
        <v>15</v>
      </c>
      <c r="I955" s="80">
        <v>63335302.439999998</v>
      </c>
      <c r="J955" s="162">
        <v>9.4391227004949844E-3</v>
      </c>
      <c r="K955" s="162">
        <v>0.13813982076275302</v>
      </c>
      <c r="L955" s="80">
        <v>79389404.579999998</v>
      </c>
    </row>
    <row r="956" spans="1:12" ht="15.75" customHeight="1" x14ac:dyDescent="0.25">
      <c r="A956" s="64">
        <v>701</v>
      </c>
      <c r="B956" s="64" t="s">
        <v>965</v>
      </c>
      <c r="C956" s="64" t="s">
        <v>74</v>
      </c>
      <c r="D956" s="64" t="s">
        <v>526</v>
      </c>
      <c r="E956" s="70">
        <v>99.8</v>
      </c>
      <c r="F956" s="64" t="s">
        <v>427</v>
      </c>
      <c r="G956" s="70">
        <v>1035</v>
      </c>
      <c r="H956" s="79" t="s">
        <v>15</v>
      </c>
      <c r="I956" s="80">
        <v>50456758.630000003</v>
      </c>
      <c r="J956" s="162">
        <v>5.7031476911922402E-3</v>
      </c>
      <c r="K956" s="162">
        <v>0.11005059303254654</v>
      </c>
      <c r="L956" s="80">
        <v>55133656.380000003</v>
      </c>
    </row>
    <row r="957" spans="1:12" ht="31.5" customHeight="1" x14ac:dyDescent="0.25">
      <c r="A957" s="64">
        <v>702</v>
      </c>
      <c r="B957" s="64" t="s">
        <v>966</v>
      </c>
      <c r="C957" s="64" t="s">
        <v>74</v>
      </c>
      <c r="D957" s="64" t="s">
        <v>526</v>
      </c>
      <c r="E957" s="70">
        <v>98.5</v>
      </c>
      <c r="F957" s="64" t="s">
        <v>427</v>
      </c>
      <c r="G957" s="70">
        <v>962</v>
      </c>
      <c r="H957" s="79" t="s">
        <v>15</v>
      </c>
      <c r="I957" s="80">
        <v>40209432.159999996</v>
      </c>
      <c r="J957" s="162">
        <v>5.3008966946153967E-3</v>
      </c>
      <c r="K957" s="162">
        <v>8.7700279900241943E-2</v>
      </c>
      <c r="L957" s="80">
        <v>47852443.649999999</v>
      </c>
    </row>
    <row r="958" spans="1:12" ht="15.75" customHeight="1" x14ac:dyDescent="0.25">
      <c r="A958" s="64">
        <v>703</v>
      </c>
      <c r="B958" s="64" t="s">
        <v>967</v>
      </c>
      <c r="C958" s="64" t="s">
        <v>74</v>
      </c>
      <c r="D958" s="64" t="s">
        <v>526</v>
      </c>
      <c r="E958" s="70">
        <v>99.8</v>
      </c>
      <c r="F958" s="64" t="s">
        <v>427</v>
      </c>
      <c r="G958" s="70">
        <v>800</v>
      </c>
      <c r="H958" s="79" t="s">
        <v>15</v>
      </c>
      <c r="I958" s="80">
        <v>33300962.460000001</v>
      </c>
      <c r="J958" s="162">
        <v>4.4082300994722629E-3</v>
      </c>
      <c r="K958" s="162">
        <v>7.2632304705728776E-2</v>
      </c>
      <c r="L958" s="80">
        <v>41153873.219999999</v>
      </c>
    </row>
    <row r="959" spans="1:12" ht="15.75" customHeight="1" x14ac:dyDescent="0.25">
      <c r="A959" s="64">
        <v>704</v>
      </c>
      <c r="B959" s="64" t="s">
        <v>968</v>
      </c>
      <c r="C959" s="64" t="s">
        <v>74</v>
      </c>
      <c r="D959" s="64" t="s">
        <v>526</v>
      </c>
      <c r="E959" s="70">
        <v>99.5</v>
      </c>
      <c r="F959" s="64" t="s">
        <v>427</v>
      </c>
      <c r="G959" s="70">
        <v>1261</v>
      </c>
      <c r="H959" s="79" t="s">
        <v>15</v>
      </c>
      <c r="I959" s="80">
        <v>47839644.600000001</v>
      </c>
      <c r="J959" s="162">
        <v>6.9484726942931549E-3</v>
      </c>
      <c r="K959" s="162">
        <v>0.10434243898429871</v>
      </c>
      <c r="L959" s="80">
        <v>56844106.530000001</v>
      </c>
    </row>
    <row r="960" spans="1:12" ht="15.75" customHeight="1" x14ac:dyDescent="0.25">
      <c r="A960" s="64">
        <v>705</v>
      </c>
      <c r="B960" s="64" t="s">
        <v>969</v>
      </c>
      <c r="C960" s="64" t="s">
        <v>74</v>
      </c>
      <c r="D960" s="64" t="s">
        <v>526</v>
      </c>
      <c r="E960" s="70">
        <v>99.7</v>
      </c>
      <c r="F960" s="64" t="s">
        <v>427</v>
      </c>
      <c r="G960" s="70">
        <v>1039</v>
      </c>
      <c r="H960" s="79" t="s">
        <v>15</v>
      </c>
      <c r="I960" s="80">
        <v>46668250.210000001</v>
      </c>
      <c r="J960" s="162">
        <v>5.7251888416896017E-3</v>
      </c>
      <c r="K960" s="162">
        <v>0.10178752561303332</v>
      </c>
      <c r="L960" s="80">
        <v>55107244.549999997</v>
      </c>
    </row>
    <row r="961" spans="1:12" ht="15.75" customHeight="1" x14ac:dyDescent="0.25">
      <c r="A961" s="64">
        <v>706</v>
      </c>
      <c r="B961" s="64" t="s">
        <v>970</v>
      </c>
      <c r="C961" s="64" t="s">
        <v>74</v>
      </c>
      <c r="D961" s="64" t="s">
        <v>526</v>
      </c>
      <c r="E961" s="70">
        <v>98.6</v>
      </c>
      <c r="F961" s="64" t="s">
        <v>427</v>
      </c>
      <c r="G961" s="70">
        <v>1053</v>
      </c>
      <c r="H961" s="79" t="s">
        <v>15</v>
      </c>
      <c r="I961" s="80">
        <v>43310055.159999996</v>
      </c>
      <c r="J961" s="162">
        <v>5.8023328684303661E-3</v>
      </c>
      <c r="K961" s="162">
        <v>9.446300919925546E-2</v>
      </c>
      <c r="L961" s="80">
        <v>55338226.960000001</v>
      </c>
    </row>
    <row r="962" spans="1:12" ht="15.75" customHeight="1" x14ac:dyDescent="0.25">
      <c r="A962" s="64">
        <v>707</v>
      </c>
      <c r="B962" s="64" t="s">
        <v>971</v>
      </c>
      <c r="C962" s="64" t="s">
        <v>74</v>
      </c>
      <c r="D962" s="64" t="s">
        <v>526</v>
      </c>
      <c r="E962" s="70">
        <v>97.3</v>
      </c>
      <c r="F962" s="64" t="s">
        <v>427</v>
      </c>
      <c r="G962" s="70">
        <v>1865</v>
      </c>
      <c r="H962" s="79" t="s">
        <v>15</v>
      </c>
      <c r="I962" s="80">
        <v>60597824.740000002</v>
      </c>
      <c r="J962" s="162">
        <v>1.0276686419394714E-2</v>
      </c>
      <c r="K962" s="162">
        <v>0.13216914304824659</v>
      </c>
      <c r="L962" s="80">
        <v>77820100.459999993</v>
      </c>
    </row>
    <row r="963" spans="1:12" ht="15.75" customHeight="1" x14ac:dyDescent="0.25">
      <c r="A963" s="64">
        <v>708</v>
      </c>
      <c r="B963" s="64" t="s">
        <v>972</v>
      </c>
      <c r="C963" s="64" t="s">
        <v>74</v>
      </c>
      <c r="D963" s="64" t="s">
        <v>526</v>
      </c>
      <c r="E963" s="70">
        <v>99.9</v>
      </c>
      <c r="F963" s="64" t="s">
        <v>427</v>
      </c>
      <c r="G963" s="70">
        <v>488</v>
      </c>
      <c r="H963" s="79" t="s">
        <v>15</v>
      </c>
      <c r="I963" s="80">
        <v>19354551.890000001</v>
      </c>
      <c r="J963" s="162">
        <v>2.6890203606780806E-3</v>
      </c>
      <c r="K963" s="162">
        <v>4.2213966398294868E-2</v>
      </c>
      <c r="L963" s="80">
        <v>22892219.550000001</v>
      </c>
    </row>
    <row r="964" spans="1:12" ht="15.75" customHeight="1" x14ac:dyDescent="0.25">
      <c r="A964" s="64">
        <v>709</v>
      </c>
      <c r="B964" s="64" t="s">
        <v>973</v>
      </c>
      <c r="C964" s="64" t="s">
        <v>74</v>
      </c>
      <c r="D964" s="64" t="s">
        <v>526</v>
      </c>
      <c r="E964" s="70">
        <v>94.3</v>
      </c>
      <c r="F964" s="64" t="s">
        <v>427</v>
      </c>
      <c r="G964" s="70">
        <v>282</v>
      </c>
      <c r="H964" s="79" t="s">
        <v>15</v>
      </c>
      <c r="I964" s="80">
        <v>64970955.82</v>
      </c>
      <c r="J964" s="162">
        <v>1.5539011100639726E-3</v>
      </c>
      <c r="K964" s="162">
        <v>0.14170732349880205</v>
      </c>
      <c r="L964" s="80">
        <v>80887579.239999995</v>
      </c>
    </row>
    <row r="965" spans="1:12" ht="15.75" customHeight="1" x14ac:dyDescent="0.25">
      <c r="A965" s="64">
        <v>710</v>
      </c>
      <c r="B965" s="64" t="s">
        <v>974</v>
      </c>
      <c r="C965" s="64" t="s">
        <v>74</v>
      </c>
      <c r="D965" s="64" t="s">
        <v>526</v>
      </c>
      <c r="E965" s="70">
        <v>97.4</v>
      </c>
      <c r="F965" s="64" t="s">
        <v>427</v>
      </c>
      <c r="G965" s="70">
        <v>1757</v>
      </c>
      <c r="H965" s="79" t="s">
        <v>15</v>
      </c>
      <c r="I965" s="80">
        <v>94706682.760000005</v>
      </c>
      <c r="J965" s="162">
        <v>9.6815753559659577E-3</v>
      </c>
      <c r="K965" s="162">
        <v>0.20656353846095749</v>
      </c>
      <c r="L965" s="80">
        <v>111109834.93000001</v>
      </c>
    </row>
    <row r="966" spans="1:12" ht="15.75" customHeight="1" x14ac:dyDescent="0.25">
      <c r="A966" s="64">
        <v>711</v>
      </c>
      <c r="B966" s="64" t="s">
        <v>975</v>
      </c>
      <c r="C966" s="64" t="s">
        <v>74</v>
      </c>
      <c r="D966" s="64" t="s">
        <v>526</v>
      </c>
      <c r="E966" s="70">
        <v>100</v>
      </c>
      <c r="F966" s="64" t="s">
        <v>427</v>
      </c>
      <c r="G966" s="70">
        <v>603</v>
      </c>
      <c r="H966" s="79" t="s">
        <v>15</v>
      </c>
      <c r="I966" s="80">
        <v>29423197.32</v>
      </c>
      <c r="J966" s="162">
        <v>3.3227034374772187E-3</v>
      </c>
      <c r="K966" s="162">
        <v>6.4174560592055105E-2</v>
      </c>
      <c r="L966" s="80">
        <v>38770918.07</v>
      </c>
    </row>
    <row r="967" spans="1:12" ht="15.75" customHeight="1" x14ac:dyDescent="0.25">
      <c r="A967" s="64">
        <v>712</v>
      </c>
      <c r="B967" s="64" t="s">
        <v>976</v>
      </c>
      <c r="C967" s="64" t="s">
        <v>74</v>
      </c>
      <c r="D967" s="64" t="s">
        <v>526</v>
      </c>
      <c r="E967" s="70">
        <v>100</v>
      </c>
      <c r="F967" s="64" t="s">
        <v>831</v>
      </c>
      <c r="G967" s="70">
        <v>525444</v>
      </c>
      <c r="H967" s="79" t="s">
        <v>833</v>
      </c>
      <c r="I967" s="80">
        <v>22066190.789999999</v>
      </c>
      <c r="J967" s="162">
        <v>2.8953475704838798</v>
      </c>
      <c r="K967" s="162">
        <v>4.8128287435510536E-2</v>
      </c>
      <c r="L967" s="80">
        <v>23654808.27</v>
      </c>
    </row>
    <row r="968" spans="1:12" ht="15.75" customHeight="1" x14ac:dyDescent="0.25">
      <c r="A968" s="64">
        <v>713</v>
      </c>
      <c r="B968" s="64" t="s">
        <v>977</v>
      </c>
      <c r="C968" s="64" t="s">
        <v>74</v>
      </c>
      <c r="D968" s="64" t="s">
        <v>526</v>
      </c>
      <c r="E968" s="70">
        <v>90.2</v>
      </c>
      <c r="F968" s="64" t="s">
        <v>831</v>
      </c>
      <c r="G968" s="70">
        <v>566980</v>
      </c>
      <c r="H968" s="79" t="s">
        <v>833</v>
      </c>
      <c r="I968" s="80">
        <v>38231447.770000003</v>
      </c>
      <c r="J968" s="162">
        <v>3.1242228772484797</v>
      </c>
      <c r="K968" s="162">
        <v>8.3386123362267375E-2</v>
      </c>
      <c r="L968" s="80">
        <v>38535759.490000002</v>
      </c>
    </row>
    <row r="969" spans="1:12" ht="15.75" customHeight="1" x14ac:dyDescent="0.25">
      <c r="A969" s="64">
        <v>714</v>
      </c>
      <c r="B969" s="64" t="s">
        <v>978</v>
      </c>
      <c r="C969" s="64" t="s">
        <v>74</v>
      </c>
      <c r="D969" s="64" t="s">
        <v>526</v>
      </c>
      <c r="E969" s="70">
        <v>99.6</v>
      </c>
      <c r="F969" s="64" t="s">
        <v>831</v>
      </c>
      <c r="G969" s="70">
        <v>325980</v>
      </c>
      <c r="H969" s="79" t="s">
        <v>833</v>
      </c>
      <c r="I969" s="80">
        <v>17963812.82</v>
      </c>
      <c r="J969" s="162">
        <v>1.7962435597824604</v>
      </c>
      <c r="K969" s="162">
        <v>3.9180643141655216E-2</v>
      </c>
      <c r="L969" s="80">
        <v>17974239.82</v>
      </c>
    </row>
    <row r="970" spans="1:12" ht="15.75" customHeight="1" x14ac:dyDescent="0.25">
      <c r="A970" s="64">
        <v>715</v>
      </c>
      <c r="B970" s="64" t="s">
        <v>979</v>
      </c>
      <c r="C970" s="64" t="s">
        <v>74</v>
      </c>
      <c r="D970" s="64" t="s">
        <v>526</v>
      </c>
      <c r="E970" s="70">
        <v>100</v>
      </c>
      <c r="F970" s="64" t="s">
        <v>831</v>
      </c>
      <c r="G970" s="70">
        <v>988156</v>
      </c>
      <c r="H970" s="79" t="s">
        <v>833</v>
      </c>
      <c r="I970" s="80">
        <v>109330356.73999999</v>
      </c>
      <c r="J970" s="162">
        <v>5.4450237777176422</v>
      </c>
      <c r="K970" s="162">
        <v>0.23845904735828788</v>
      </c>
      <c r="L970" s="80">
        <v>111928138.72</v>
      </c>
    </row>
    <row r="971" spans="1:12" ht="15.75" customHeight="1" x14ac:dyDescent="0.25">
      <c r="A971" s="64">
        <v>716</v>
      </c>
      <c r="B971" s="64" t="s">
        <v>980</v>
      </c>
      <c r="C971" s="64" t="s">
        <v>74</v>
      </c>
      <c r="D971" s="64" t="s">
        <v>526</v>
      </c>
      <c r="E971" s="70">
        <v>96.8</v>
      </c>
      <c r="F971" s="64" t="s">
        <v>831</v>
      </c>
      <c r="G971" s="70">
        <v>618188</v>
      </c>
      <c r="H971" s="79" t="s">
        <v>833</v>
      </c>
      <c r="I971" s="80">
        <v>65014958.509999998</v>
      </c>
      <c r="J971" s="162">
        <v>3.4063936859156994</v>
      </c>
      <c r="K971" s="162">
        <v>0.14180329720502122</v>
      </c>
      <c r="L971" s="80">
        <v>65805788.259999998</v>
      </c>
    </row>
    <row r="972" spans="1:12" ht="15.75" customHeight="1" x14ac:dyDescent="0.25">
      <c r="A972" s="64">
        <v>717</v>
      </c>
      <c r="B972" s="64" t="s">
        <v>981</v>
      </c>
      <c r="C972" s="64" t="s">
        <v>74</v>
      </c>
      <c r="D972" s="64" t="s">
        <v>526</v>
      </c>
      <c r="E972" s="70">
        <v>99.9</v>
      </c>
      <c r="F972" s="64" t="s">
        <v>831</v>
      </c>
      <c r="G972" s="70">
        <v>397450</v>
      </c>
      <c r="H972" s="79" t="s">
        <v>833</v>
      </c>
      <c r="I972" s="80">
        <v>35085230.340000004</v>
      </c>
      <c r="J972" s="162">
        <v>2.1900638162940638</v>
      </c>
      <c r="K972" s="162">
        <v>7.6523948633211977E-2</v>
      </c>
      <c r="L972" s="80">
        <v>35608859.439999998</v>
      </c>
    </row>
    <row r="973" spans="1:12" ht="15.75" customHeight="1" x14ac:dyDescent="0.25">
      <c r="A973" s="64">
        <v>718</v>
      </c>
      <c r="B973" s="64" t="s">
        <v>982</v>
      </c>
      <c r="C973" s="64" t="s">
        <v>74</v>
      </c>
      <c r="D973" s="64" t="s">
        <v>526</v>
      </c>
      <c r="E973" s="70">
        <v>98.6</v>
      </c>
      <c r="F973" s="64" t="s">
        <v>831</v>
      </c>
      <c r="G973" s="70">
        <v>407856</v>
      </c>
      <c r="H973" s="79" t="s">
        <v>833</v>
      </c>
      <c r="I973" s="80">
        <v>53970064.670000002</v>
      </c>
      <c r="J973" s="162">
        <v>2.2474038693129494</v>
      </c>
      <c r="K973" s="162">
        <v>0.11771342004928129</v>
      </c>
      <c r="L973" s="80">
        <v>55386825.920000002</v>
      </c>
    </row>
    <row r="974" spans="1:12" ht="15.75" customHeight="1" x14ac:dyDescent="0.25">
      <c r="A974" s="64">
        <v>719</v>
      </c>
      <c r="B974" s="64" t="s">
        <v>983</v>
      </c>
      <c r="C974" s="64" t="s">
        <v>74</v>
      </c>
      <c r="D974" s="64" t="s">
        <v>526</v>
      </c>
      <c r="E974" s="70">
        <v>100</v>
      </c>
      <c r="F974" s="64" t="s">
        <v>831</v>
      </c>
      <c r="G974" s="70">
        <v>382000</v>
      </c>
      <c r="H974" s="79" t="s">
        <v>833</v>
      </c>
      <c r="I974" s="80">
        <v>21339156.780000001</v>
      </c>
      <c r="J974" s="162">
        <v>2.1049298724980057</v>
      </c>
      <c r="K974" s="162">
        <v>4.6542562824422283E-2</v>
      </c>
      <c r="L974" s="80">
        <v>21567156.780000001</v>
      </c>
    </row>
    <row r="975" spans="1:12" ht="15.75" customHeight="1" x14ac:dyDescent="0.25">
      <c r="A975" s="64">
        <v>720</v>
      </c>
      <c r="B975" s="64" t="s">
        <v>984</v>
      </c>
      <c r="C975" s="64" t="s">
        <v>74</v>
      </c>
      <c r="D975" s="64" t="s">
        <v>526</v>
      </c>
      <c r="E975" s="70">
        <v>91</v>
      </c>
      <c r="F975" s="64" t="s">
        <v>831</v>
      </c>
      <c r="G975" s="70">
        <v>303768</v>
      </c>
      <c r="H975" s="79" t="s">
        <v>833</v>
      </c>
      <c r="I975" s="80">
        <v>26820058.489999998</v>
      </c>
      <c r="J975" s="162">
        <v>1.6738490510706132</v>
      </c>
      <c r="K975" s="162">
        <v>5.8496887674373471E-2</v>
      </c>
      <c r="L975" s="80">
        <v>27241799.199999999</v>
      </c>
    </row>
    <row r="976" spans="1:12" ht="15.75" customHeight="1" x14ac:dyDescent="0.25">
      <c r="A976" s="64">
        <v>721</v>
      </c>
      <c r="B976" s="64" t="s">
        <v>985</v>
      </c>
      <c r="C976" s="64" t="s">
        <v>74</v>
      </c>
      <c r="D976" s="64" t="s">
        <v>526</v>
      </c>
      <c r="E976" s="70">
        <v>99.3</v>
      </c>
      <c r="F976" s="64" t="s">
        <v>831</v>
      </c>
      <c r="G976" s="70">
        <v>636992</v>
      </c>
      <c r="H976" s="79" t="s">
        <v>833</v>
      </c>
      <c r="I976" s="80">
        <v>68079280.480000004</v>
      </c>
      <c r="J976" s="162">
        <v>3.5100091344037949</v>
      </c>
      <c r="K976" s="162">
        <v>0.14848685079026192</v>
      </c>
      <c r="L976" s="80">
        <v>69394507.400000006</v>
      </c>
    </row>
    <row r="977" spans="1:12" ht="15.75" customHeight="1" x14ac:dyDescent="0.25">
      <c r="A977" s="64">
        <v>722</v>
      </c>
      <c r="B977" s="64" t="s">
        <v>986</v>
      </c>
      <c r="C977" s="64" t="s">
        <v>74</v>
      </c>
      <c r="D977" s="64" t="s">
        <v>526</v>
      </c>
      <c r="E977" s="70">
        <v>77.900000000000006</v>
      </c>
      <c r="F977" s="64" t="s">
        <v>831</v>
      </c>
      <c r="G977" s="70">
        <v>608100</v>
      </c>
      <c r="H977" s="79" t="s">
        <v>833</v>
      </c>
      <c r="I977" s="80">
        <v>57519591.520000003</v>
      </c>
      <c r="J977" s="162">
        <v>3.3508059043613545</v>
      </c>
      <c r="K977" s="162">
        <v>0.12545524781296946</v>
      </c>
      <c r="L977" s="80">
        <v>59510828.210000001</v>
      </c>
    </row>
    <row r="978" spans="1:12" ht="15.75" customHeight="1" x14ac:dyDescent="0.25">
      <c r="A978" s="64">
        <v>723</v>
      </c>
      <c r="B978" s="64" t="s">
        <v>987</v>
      </c>
      <c r="C978" s="64" t="s">
        <v>74</v>
      </c>
      <c r="D978" s="64" t="s">
        <v>526</v>
      </c>
      <c r="E978" s="70">
        <v>100</v>
      </c>
      <c r="F978" s="64" t="s">
        <v>831</v>
      </c>
      <c r="G978" s="70">
        <v>95508</v>
      </c>
      <c r="H978" s="79" t="s">
        <v>833</v>
      </c>
      <c r="I978" s="80">
        <v>10662602.51</v>
      </c>
      <c r="J978" s="162">
        <v>0.52627655042549615</v>
      </c>
      <c r="K978" s="162">
        <v>2.3256066409270634E-2</v>
      </c>
      <c r="L978" s="80">
        <v>11414718.51</v>
      </c>
    </row>
    <row r="979" spans="1:12" ht="15.75" customHeight="1" x14ac:dyDescent="0.25">
      <c r="A979" s="64">
        <v>724</v>
      </c>
      <c r="B979" s="64" t="s">
        <v>988</v>
      </c>
      <c r="C979" s="64" t="s">
        <v>74</v>
      </c>
      <c r="D979" s="64" t="s">
        <v>526</v>
      </c>
      <c r="E979" s="70">
        <v>95.9</v>
      </c>
      <c r="F979" s="64" t="s">
        <v>831</v>
      </c>
      <c r="G979" s="70">
        <v>336578</v>
      </c>
      <c r="H979" s="79" t="s">
        <v>833</v>
      </c>
      <c r="I979" s="80">
        <v>21262710.27</v>
      </c>
      <c r="J979" s="162">
        <v>1.8546415880252194</v>
      </c>
      <c r="K979" s="162">
        <v>4.637582631599016E-2</v>
      </c>
      <c r="L979" s="80">
        <v>22442300.57</v>
      </c>
    </row>
    <row r="980" spans="1:12" ht="15.75" customHeight="1" x14ac:dyDescent="0.25">
      <c r="A980" s="64">
        <v>725</v>
      </c>
      <c r="B980" s="64" t="s">
        <v>989</v>
      </c>
      <c r="C980" s="64" t="s">
        <v>74</v>
      </c>
      <c r="D980" s="64" t="s">
        <v>526</v>
      </c>
      <c r="E980" s="70">
        <v>100</v>
      </c>
      <c r="F980" s="64" t="s">
        <v>831</v>
      </c>
      <c r="G980" s="70">
        <v>699050</v>
      </c>
      <c r="H980" s="79" t="s">
        <v>833</v>
      </c>
      <c r="I980" s="80">
        <v>33839227.670000002</v>
      </c>
      <c r="J980" s="162">
        <v>3.851966563795107</v>
      </c>
      <c r="K980" s="162">
        <v>7.3806308093533959E-2</v>
      </c>
      <c r="L980" s="80">
        <v>34945176.18</v>
      </c>
    </row>
    <row r="981" spans="1:12" ht="15.75" customHeight="1" x14ac:dyDescent="0.25">
      <c r="A981" s="64">
        <v>726</v>
      </c>
      <c r="B981" s="64" t="s">
        <v>990</v>
      </c>
      <c r="C981" s="64" t="s">
        <v>74</v>
      </c>
      <c r="D981" s="64" t="s">
        <v>526</v>
      </c>
      <c r="E981" s="70">
        <v>89</v>
      </c>
      <c r="F981" s="64" t="s">
        <v>831</v>
      </c>
      <c r="G981" s="70">
        <v>94980</v>
      </c>
      <c r="H981" s="79" t="s">
        <v>833</v>
      </c>
      <c r="I981" s="80">
        <v>11857778.119999999</v>
      </c>
      <c r="J981" s="162">
        <v>0.52336711855984441</v>
      </c>
      <c r="K981" s="162">
        <v>2.5862848696318538E-2</v>
      </c>
      <c r="L981" s="80">
        <v>33869993.920000002</v>
      </c>
    </row>
    <row r="982" spans="1:12" ht="15.75" customHeight="1" x14ac:dyDescent="0.25">
      <c r="A982" s="64">
        <v>727</v>
      </c>
      <c r="B982" s="64" t="s">
        <v>991</v>
      </c>
      <c r="C982" s="64" t="s">
        <v>74</v>
      </c>
      <c r="D982" s="64" t="s">
        <v>526</v>
      </c>
      <c r="E982" s="70">
        <v>100</v>
      </c>
      <c r="F982" s="64" t="s">
        <v>831</v>
      </c>
      <c r="G982" s="70">
        <v>714242</v>
      </c>
      <c r="H982" s="79" t="s">
        <v>833</v>
      </c>
      <c r="I982" s="80">
        <v>49559428.969999999</v>
      </c>
      <c r="J982" s="162">
        <v>3.935678853384085</v>
      </c>
      <c r="K982" s="162">
        <v>0.10809343875014724</v>
      </c>
      <c r="L982" s="80">
        <v>57735428.969999999</v>
      </c>
    </row>
    <row r="983" spans="1:12" ht="15.75" customHeight="1" x14ac:dyDescent="0.25">
      <c r="A983" s="64">
        <v>728</v>
      </c>
      <c r="B983" s="64" t="s">
        <v>992</v>
      </c>
      <c r="C983" s="64" t="s">
        <v>74</v>
      </c>
      <c r="D983" s="64" t="s">
        <v>526</v>
      </c>
      <c r="E983" s="70">
        <v>89.9</v>
      </c>
      <c r="F983" s="64" t="s">
        <v>831</v>
      </c>
      <c r="G983" s="70">
        <v>576760</v>
      </c>
      <c r="H983" s="79" t="s">
        <v>833</v>
      </c>
      <c r="I983" s="80">
        <v>47645900.369999997</v>
      </c>
      <c r="J983" s="162">
        <v>3.1781134902145283</v>
      </c>
      <c r="K983" s="162">
        <v>0.1039198659140687</v>
      </c>
      <c r="L983" s="80">
        <v>49433312.469999999</v>
      </c>
    </row>
    <row r="984" spans="1:12" ht="15.75" customHeight="1" x14ac:dyDescent="0.25">
      <c r="A984" s="64">
        <v>729</v>
      </c>
      <c r="B984" s="64" t="s">
        <v>993</v>
      </c>
      <c r="C984" s="64" t="s">
        <v>74</v>
      </c>
      <c r="D984" s="64" t="s">
        <v>526</v>
      </c>
      <c r="E984" s="70">
        <v>100</v>
      </c>
      <c r="F984" s="64" t="s">
        <v>831</v>
      </c>
      <c r="G984" s="70">
        <v>282742</v>
      </c>
      <c r="H984" s="79" t="s">
        <v>833</v>
      </c>
      <c r="I984" s="80">
        <v>35101669.509999998</v>
      </c>
      <c r="J984" s="162">
        <v>1.5579897434812333</v>
      </c>
      <c r="K984" s="162">
        <v>7.6559803897334841E-2</v>
      </c>
      <c r="L984" s="80">
        <v>35101669.509999998</v>
      </c>
    </row>
    <row r="985" spans="1:12" ht="15.75" customHeight="1" x14ac:dyDescent="0.25">
      <c r="A985" s="64">
        <v>730</v>
      </c>
      <c r="B985" s="64" t="s">
        <v>994</v>
      </c>
      <c r="C985" s="64" t="s">
        <v>74</v>
      </c>
      <c r="D985" s="64" t="s">
        <v>526</v>
      </c>
      <c r="E985" s="70">
        <v>81.8</v>
      </c>
      <c r="F985" s="64" t="s">
        <v>831</v>
      </c>
      <c r="G985" s="70">
        <v>230230</v>
      </c>
      <c r="H985" s="79" t="s">
        <v>833</v>
      </c>
      <c r="I985" s="80">
        <v>26390186.789999999</v>
      </c>
      <c r="J985" s="162">
        <v>1.2686335197518739</v>
      </c>
      <c r="K985" s="162">
        <v>5.7559299989444764E-2</v>
      </c>
      <c r="L985" s="80">
        <v>26637211.59</v>
      </c>
    </row>
    <row r="986" spans="1:12" ht="31.5" customHeight="1" x14ac:dyDescent="0.25">
      <c r="A986" s="64">
        <v>731</v>
      </c>
      <c r="B986" s="64" t="s">
        <v>995</v>
      </c>
      <c r="C986" s="64" t="s">
        <v>74</v>
      </c>
      <c r="D986" s="64" t="s">
        <v>526</v>
      </c>
      <c r="E986" s="70">
        <v>92.5</v>
      </c>
      <c r="F986" s="64" t="s">
        <v>831</v>
      </c>
      <c r="G986" s="70">
        <v>450650</v>
      </c>
      <c r="H986" s="79" t="s">
        <v>833</v>
      </c>
      <c r="I986" s="80">
        <v>16801242.870000001</v>
      </c>
      <c r="J986" s="161">
        <v>2.4832111179089691</v>
      </c>
      <c r="K986" s="161">
        <v>3.6644976643981149E-2</v>
      </c>
      <c r="L986" s="80">
        <v>17161242.870000001</v>
      </c>
    </row>
    <row r="987" spans="1:12" ht="15.75" customHeight="1" x14ac:dyDescent="0.25">
      <c r="A987" s="64">
        <v>732</v>
      </c>
      <c r="B987" s="64" t="s">
        <v>996</v>
      </c>
      <c r="C987" s="64" t="s">
        <v>74</v>
      </c>
      <c r="D987" s="64" t="s">
        <v>526</v>
      </c>
      <c r="E987" s="70">
        <v>100</v>
      </c>
      <c r="F987" s="64" t="s">
        <v>831</v>
      </c>
      <c r="G987" s="70">
        <v>467200</v>
      </c>
      <c r="H987" s="79" t="s">
        <v>833</v>
      </c>
      <c r="I987" s="80">
        <v>23994873.850000001</v>
      </c>
      <c r="J987" s="161">
        <v>2.5744063780918021</v>
      </c>
      <c r="K987" s="161">
        <v>5.2334913471108226E-2</v>
      </c>
      <c r="L987" s="80">
        <v>25294873.850000001</v>
      </c>
    </row>
    <row r="988" spans="1:12" ht="15.75" customHeight="1" x14ac:dyDescent="0.25">
      <c r="A988" s="64">
        <v>733</v>
      </c>
      <c r="B988" s="64" t="s">
        <v>997</v>
      </c>
      <c r="C988" s="64" t="s">
        <v>74</v>
      </c>
      <c r="D988" s="64" t="s">
        <v>526</v>
      </c>
      <c r="E988" s="70">
        <v>100</v>
      </c>
      <c r="F988" s="64" t="s">
        <v>831</v>
      </c>
      <c r="G988" s="70">
        <v>291962</v>
      </c>
      <c r="H988" s="79" t="s">
        <v>833</v>
      </c>
      <c r="I988" s="80">
        <v>12554434.02</v>
      </c>
      <c r="J988" s="161">
        <v>1.6087945953776512</v>
      </c>
      <c r="K988" s="161">
        <v>2.7382315998941475E-2</v>
      </c>
      <c r="L988" s="80">
        <v>12814434.02</v>
      </c>
    </row>
    <row r="989" spans="1:12" ht="15.75" customHeight="1" x14ac:dyDescent="0.25">
      <c r="A989" s="64">
        <v>734</v>
      </c>
      <c r="B989" s="64" t="s">
        <v>998</v>
      </c>
      <c r="C989" s="64" t="s">
        <v>74</v>
      </c>
      <c r="D989" s="64" t="s">
        <v>526</v>
      </c>
      <c r="E989" s="70">
        <v>100</v>
      </c>
      <c r="F989" s="64" t="s">
        <v>831</v>
      </c>
      <c r="G989" s="70">
        <v>500777</v>
      </c>
      <c r="H989" s="79" t="s">
        <v>833</v>
      </c>
      <c r="I989" s="80">
        <v>23970315.109999999</v>
      </c>
      <c r="J989" s="161">
        <v>2.7594253056542768</v>
      </c>
      <c r="K989" s="161">
        <v>5.2281348716365438E-2</v>
      </c>
      <c r="L989" s="80">
        <v>24567894.620000001</v>
      </c>
    </row>
    <row r="990" spans="1:12" ht="15.75" customHeight="1" x14ac:dyDescent="0.25">
      <c r="A990" s="64">
        <v>735</v>
      </c>
      <c r="B990" s="64" t="s">
        <v>999</v>
      </c>
      <c r="C990" s="64" t="s">
        <v>74</v>
      </c>
      <c r="D990" s="64" t="s">
        <v>526</v>
      </c>
      <c r="E990" s="70">
        <v>100</v>
      </c>
      <c r="F990" s="64" t="s">
        <v>831</v>
      </c>
      <c r="G990" s="70">
        <v>265000</v>
      </c>
      <c r="H990" s="79" t="s">
        <v>833</v>
      </c>
      <c r="I990" s="80">
        <v>29379855.489999998</v>
      </c>
      <c r="J990" s="161">
        <v>1.4602262204501872</v>
      </c>
      <c r="K990" s="161">
        <v>6.4080028279157375E-2</v>
      </c>
      <c r="L990" s="80">
        <v>30955528.600000001</v>
      </c>
    </row>
    <row r="991" spans="1:12" ht="15.75" customHeight="1" x14ac:dyDescent="0.25">
      <c r="A991" s="64">
        <v>736</v>
      </c>
      <c r="B991" s="64" t="s">
        <v>1000</v>
      </c>
      <c r="C991" s="64" t="s">
        <v>74</v>
      </c>
      <c r="D991" s="64" t="s">
        <v>526</v>
      </c>
      <c r="E991" s="70">
        <v>89.8</v>
      </c>
      <c r="F991" s="64" t="s">
        <v>831</v>
      </c>
      <c r="G991" s="70">
        <v>400047</v>
      </c>
      <c r="H991" s="79" t="s">
        <v>833</v>
      </c>
      <c r="I991" s="80">
        <v>16041614.83</v>
      </c>
      <c r="J991" s="161">
        <v>2.2043740332544757</v>
      </c>
      <c r="K991" s="161">
        <v>3.4988161609563806E-2</v>
      </c>
      <c r="L991" s="80">
        <v>16279011.51</v>
      </c>
    </row>
    <row r="992" spans="1:12" ht="15.75" customHeight="1" x14ac:dyDescent="0.25">
      <c r="A992" s="64">
        <v>737</v>
      </c>
      <c r="B992" s="64" t="s">
        <v>1001</v>
      </c>
      <c r="C992" s="64" t="s">
        <v>74</v>
      </c>
      <c r="D992" s="64" t="s">
        <v>526</v>
      </c>
      <c r="E992" s="70">
        <v>100</v>
      </c>
      <c r="F992" s="64" t="s">
        <v>831</v>
      </c>
      <c r="G992" s="70">
        <v>408204</v>
      </c>
      <c r="H992" s="79" t="s">
        <v>833</v>
      </c>
      <c r="I992" s="80">
        <v>16789532.34</v>
      </c>
      <c r="J992" s="161">
        <v>2.2493214494062199</v>
      </c>
      <c r="K992" s="161">
        <v>3.6619434956282268E-2</v>
      </c>
      <c r="L992" s="80">
        <v>17184545.07</v>
      </c>
    </row>
    <row r="993" spans="1:12" ht="15.75" customHeight="1" x14ac:dyDescent="0.25">
      <c r="A993" s="64">
        <v>738</v>
      </c>
      <c r="B993" s="64" t="s">
        <v>1002</v>
      </c>
      <c r="C993" s="64" t="s">
        <v>74</v>
      </c>
      <c r="D993" s="64" t="s">
        <v>526</v>
      </c>
      <c r="E993" s="70">
        <v>100</v>
      </c>
      <c r="F993" s="64" t="s">
        <v>831</v>
      </c>
      <c r="G993" s="70">
        <v>319608</v>
      </c>
      <c r="H993" s="79" t="s">
        <v>833</v>
      </c>
      <c r="I993" s="80">
        <v>21906792.399999999</v>
      </c>
      <c r="J993" s="161">
        <v>1.7611320070401639</v>
      </c>
      <c r="K993" s="161">
        <v>4.7780625639068784E-2</v>
      </c>
      <c r="L993" s="80">
        <v>23825466.870000001</v>
      </c>
    </row>
    <row r="994" spans="1:12" ht="15.75" customHeight="1" x14ac:dyDescent="0.25">
      <c r="A994" s="64">
        <v>739</v>
      </c>
      <c r="B994" s="64" t="s">
        <v>1003</v>
      </c>
      <c r="C994" s="64" t="s">
        <v>74</v>
      </c>
      <c r="D994" s="64" t="s">
        <v>526</v>
      </c>
      <c r="E994" s="70">
        <v>100</v>
      </c>
      <c r="F994" s="64" t="s">
        <v>831</v>
      </c>
      <c r="G994" s="70">
        <v>245226</v>
      </c>
      <c r="H994" s="79" t="s">
        <v>833</v>
      </c>
      <c r="I994" s="80">
        <v>13871307.16</v>
      </c>
      <c r="J994" s="161">
        <v>1.3512657929664815</v>
      </c>
      <c r="K994" s="161">
        <v>3.0254531217290145E-2</v>
      </c>
      <c r="L994" s="80">
        <v>13871307.16</v>
      </c>
    </row>
    <row r="995" spans="1:12" ht="15.75" customHeight="1" x14ac:dyDescent="0.25">
      <c r="A995" s="64">
        <v>740</v>
      </c>
      <c r="B995" s="64" t="s">
        <v>1004</v>
      </c>
      <c r="C995" s="64" t="s">
        <v>74</v>
      </c>
      <c r="D995" s="64" t="s">
        <v>526</v>
      </c>
      <c r="E995" s="70">
        <v>100</v>
      </c>
      <c r="F995" s="64" t="s">
        <v>831</v>
      </c>
      <c r="G995" s="70">
        <v>436228</v>
      </c>
      <c r="H995" s="79" t="s">
        <v>833</v>
      </c>
      <c r="I995" s="80">
        <v>49839838.270000003</v>
      </c>
      <c r="J995" s="161">
        <v>2.4037417497907332</v>
      </c>
      <c r="K995" s="161">
        <v>0.10870503589976066</v>
      </c>
      <c r="L995" s="80">
        <v>50418502.789999999</v>
      </c>
    </row>
    <row r="996" spans="1:12" ht="15.75" customHeight="1" x14ac:dyDescent="0.25">
      <c r="A996" s="64">
        <v>741</v>
      </c>
      <c r="B996" s="64" t="s">
        <v>1005</v>
      </c>
      <c r="C996" s="64" t="s">
        <v>74</v>
      </c>
      <c r="D996" s="64" t="s">
        <v>526</v>
      </c>
      <c r="E996" s="70">
        <v>92.8</v>
      </c>
      <c r="F996" s="64" t="s">
        <v>831</v>
      </c>
      <c r="G996" s="70">
        <v>339768</v>
      </c>
      <c r="H996" s="79" t="s">
        <v>833</v>
      </c>
      <c r="I996" s="80">
        <v>38048842.189999998</v>
      </c>
      <c r="J996" s="161">
        <v>1.8722194055468648</v>
      </c>
      <c r="K996" s="161">
        <v>8.2987844659558482E-2</v>
      </c>
      <c r="L996" s="80">
        <v>38568998.170000002</v>
      </c>
    </row>
    <row r="997" spans="1:12" ht="15.75" customHeight="1" x14ac:dyDescent="0.25">
      <c r="A997" s="64">
        <v>742</v>
      </c>
      <c r="B997" s="64" t="s">
        <v>1006</v>
      </c>
      <c r="C997" s="64" t="s">
        <v>74</v>
      </c>
      <c r="D997" s="64" t="s">
        <v>526</v>
      </c>
      <c r="E997" s="70">
        <v>89.8</v>
      </c>
      <c r="F997" s="64" t="s">
        <v>831</v>
      </c>
      <c r="G997" s="70">
        <v>543324</v>
      </c>
      <c r="H997" s="79" t="s">
        <v>833</v>
      </c>
      <c r="I997" s="80">
        <v>53777185.700000003</v>
      </c>
      <c r="J997" s="161">
        <v>2.9938715132070848</v>
      </c>
      <c r="K997" s="161">
        <v>0.11729273418660706</v>
      </c>
      <c r="L997" s="80">
        <v>53869957.530000001</v>
      </c>
    </row>
    <row r="998" spans="1:12" ht="15.75" customHeight="1" x14ac:dyDescent="0.25">
      <c r="A998" s="64">
        <v>743</v>
      </c>
      <c r="B998" s="64" t="s">
        <v>1007</v>
      </c>
      <c r="C998" s="64" t="s">
        <v>74</v>
      </c>
      <c r="D998" s="64" t="s">
        <v>526</v>
      </c>
      <c r="E998" s="70">
        <v>100</v>
      </c>
      <c r="F998" s="64" t="s">
        <v>831</v>
      </c>
      <c r="G998" s="70">
        <v>437310</v>
      </c>
      <c r="H998" s="79" t="s">
        <v>833</v>
      </c>
      <c r="I998" s="80">
        <v>51900730.590000004</v>
      </c>
      <c r="J998" s="161">
        <v>2.4097038810002696</v>
      </c>
      <c r="K998" s="161">
        <v>0.11320002186696013</v>
      </c>
      <c r="L998" s="80">
        <v>53604815.619999997</v>
      </c>
    </row>
    <row r="999" spans="1:12" ht="15.75" customHeight="1" x14ac:dyDescent="0.25">
      <c r="A999" s="64">
        <v>744</v>
      </c>
      <c r="B999" s="64" t="s">
        <v>1008</v>
      </c>
      <c r="C999" s="64" t="s">
        <v>74</v>
      </c>
      <c r="D999" s="64" t="s">
        <v>526</v>
      </c>
      <c r="E999" s="70">
        <v>100</v>
      </c>
      <c r="F999" s="64" t="s">
        <v>412</v>
      </c>
      <c r="G999" s="70">
        <v>310</v>
      </c>
      <c r="H999" s="79" t="s">
        <v>15</v>
      </c>
      <c r="I999" s="80">
        <v>43896346.850000001</v>
      </c>
      <c r="J999" s="161">
        <v>1.7081891635455019E-3</v>
      </c>
      <c r="K999" s="161">
        <v>9.574176253035413E-2</v>
      </c>
      <c r="L999" s="80">
        <v>49613647.060000002</v>
      </c>
    </row>
    <row r="1000" spans="1:12" ht="15.75" customHeight="1" x14ac:dyDescent="0.25">
      <c r="A1000" s="64">
        <v>745</v>
      </c>
      <c r="B1000" s="64" t="s">
        <v>1009</v>
      </c>
      <c r="C1000" s="64" t="s">
        <v>74</v>
      </c>
      <c r="D1000" s="64" t="s">
        <v>526</v>
      </c>
      <c r="E1000" s="70">
        <v>100</v>
      </c>
      <c r="F1000" s="64" t="s">
        <v>412</v>
      </c>
      <c r="G1000" s="70">
        <v>510</v>
      </c>
      <c r="H1000" s="79" t="s">
        <v>15</v>
      </c>
      <c r="I1000" s="80">
        <v>51074516.159999996</v>
      </c>
      <c r="J1000" s="161">
        <v>2.8102466884135677E-3</v>
      </c>
      <c r="K1000" s="161">
        <v>0.1113979761061473</v>
      </c>
      <c r="L1000" s="80">
        <v>59729915.329999998</v>
      </c>
    </row>
    <row r="1001" spans="1:12" ht="15.75" customHeight="1" x14ac:dyDescent="0.25">
      <c r="A1001" s="64">
        <v>746</v>
      </c>
      <c r="B1001" s="64" t="s">
        <v>1010</v>
      </c>
      <c r="C1001" s="64" t="s">
        <v>74</v>
      </c>
      <c r="D1001" s="64" t="s">
        <v>526</v>
      </c>
      <c r="E1001" s="70">
        <v>100</v>
      </c>
      <c r="F1001" s="64" t="s">
        <v>412</v>
      </c>
      <c r="G1001" s="70">
        <v>274</v>
      </c>
      <c r="H1001" s="79" t="s">
        <v>15</v>
      </c>
      <c r="I1001" s="80">
        <v>29344696.710000001</v>
      </c>
      <c r="J1001" s="161">
        <v>1.5098188090692502E-3</v>
      </c>
      <c r="K1001" s="161">
        <v>6.4003343912298338E-2</v>
      </c>
      <c r="L1001" s="80">
        <v>34506546.68</v>
      </c>
    </row>
    <row r="1002" spans="1:12" ht="15.75" customHeight="1" x14ac:dyDescent="0.25">
      <c r="A1002" s="64">
        <v>747</v>
      </c>
      <c r="B1002" s="64" t="s">
        <v>1011</v>
      </c>
      <c r="C1002" s="64" t="s">
        <v>74</v>
      </c>
      <c r="D1002" s="64" t="s">
        <v>526</v>
      </c>
      <c r="E1002" s="70">
        <v>100</v>
      </c>
      <c r="F1002" s="64" t="s">
        <v>412</v>
      </c>
      <c r="G1002" s="70">
        <v>330</v>
      </c>
      <c r="H1002" s="79" t="s">
        <v>15</v>
      </c>
      <c r="I1002" s="80">
        <v>49862577.840000004</v>
      </c>
      <c r="J1002" s="161">
        <v>1.8183949160323087E-3</v>
      </c>
      <c r="K1002" s="161">
        <v>0.10875463288600697</v>
      </c>
      <c r="L1002" s="80">
        <v>54114251.969999999</v>
      </c>
    </row>
    <row r="1003" spans="1:12" ht="15.75" customHeight="1" x14ac:dyDescent="0.25">
      <c r="A1003" s="64">
        <v>748</v>
      </c>
      <c r="B1003" s="64" t="s">
        <v>1012</v>
      </c>
      <c r="C1003" s="64" t="s">
        <v>74</v>
      </c>
      <c r="D1003" s="64" t="s">
        <v>526</v>
      </c>
      <c r="E1003" s="70">
        <v>100</v>
      </c>
      <c r="F1003" s="64" t="s">
        <v>412</v>
      </c>
      <c r="G1003" s="70">
        <v>355</v>
      </c>
      <c r="H1003" s="79" t="s">
        <v>15</v>
      </c>
      <c r="I1003" s="80">
        <v>43081821.310000002</v>
      </c>
      <c r="J1003" s="161">
        <v>1.9561521066408169E-3</v>
      </c>
      <c r="K1003" s="161">
        <v>9.3965211258512066E-2</v>
      </c>
      <c r="L1003" s="80">
        <v>57096911.640000001</v>
      </c>
    </row>
    <row r="1004" spans="1:12" ht="15.75" customHeight="1" x14ac:dyDescent="0.25">
      <c r="A1004" s="64">
        <v>749</v>
      </c>
      <c r="B1004" s="64" t="s">
        <v>1013</v>
      </c>
      <c r="C1004" s="64" t="s">
        <v>74</v>
      </c>
      <c r="D1004" s="64" t="s">
        <v>526</v>
      </c>
      <c r="E1004" s="70">
        <v>100</v>
      </c>
      <c r="F1004" s="64" t="s">
        <v>412</v>
      </c>
      <c r="G1004" s="70">
        <v>213</v>
      </c>
      <c r="H1004" s="79" t="s">
        <v>15</v>
      </c>
      <c r="I1004" s="80">
        <v>27761132.780000001</v>
      </c>
      <c r="J1004" s="161">
        <v>1.17369126398449E-3</v>
      </c>
      <c r="K1004" s="161">
        <v>6.0549452811615688E-2</v>
      </c>
      <c r="L1004" s="80">
        <v>32436060.629999999</v>
      </c>
    </row>
    <row r="1005" spans="1:12" ht="15.75" customHeight="1" x14ac:dyDescent="0.25">
      <c r="A1005" s="64">
        <v>750</v>
      </c>
      <c r="B1005" s="64" t="s">
        <v>1014</v>
      </c>
      <c r="C1005" s="64" t="s">
        <v>74</v>
      </c>
      <c r="D1005" s="64" t="s">
        <v>526</v>
      </c>
      <c r="E1005" s="70">
        <v>100</v>
      </c>
      <c r="F1005" s="64" t="s">
        <v>412</v>
      </c>
      <c r="G1005" s="70">
        <v>282</v>
      </c>
      <c r="H1005" s="79" t="s">
        <v>15</v>
      </c>
      <c r="I1005" s="80">
        <v>26992315.289999999</v>
      </c>
      <c r="J1005" s="161">
        <v>1.5539011100639726E-3</v>
      </c>
      <c r="K1005" s="161">
        <v>5.8872594784949099E-2</v>
      </c>
      <c r="L1005" s="80">
        <v>31537879.84</v>
      </c>
    </row>
    <row r="1006" spans="1:12" ht="15.75" customHeight="1" x14ac:dyDescent="0.25">
      <c r="A1006" s="64">
        <v>751</v>
      </c>
      <c r="B1006" s="64" t="s">
        <v>1015</v>
      </c>
      <c r="C1006" s="64" t="s">
        <v>74</v>
      </c>
      <c r="D1006" s="64" t="s">
        <v>526</v>
      </c>
      <c r="E1006" s="70">
        <v>100</v>
      </c>
      <c r="F1006" s="64" t="s">
        <v>412</v>
      </c>
      <c r="G1006" s="70">
        <v>190</v>
      </c>
      <c r="H1006" s="79" t="s">
        <v>15</v>
      </c>
      <c r="I1006" s="80">
        <v>30858737.66</v>
      </c>
      <c r="J1006" s="161">
        <v>1.0469546486246626E-3</v>
      </c>
      <c r="K1006" s="161">
        <v>6.7305599327571741E-2</v>
      </c>
      <c r="L1006" s="80">
        <v>35372346.670000002</v>
      </c>
    </row>
    <row r="1007" spans="1:12" ht="15.75" customHeight="1" x14ac:dyDescent="0.25">
      <c r="A1007" s="64">
        <v>752</v>
      </c>
      <c r="B1007" s="64" t="s">
        <v>1016</v>
      </c>
      <c r="C1007" s="64" t="s">
        <v>74</v>
      </c>
      <c r="D1007" s="64" t="s">
        <v>526</v>
      </c>
      <c r="E1007" s="70">
        <v>100</v>
      </c>
      <c r="F1007" s="64" t="s">
        <v>412</v>
      </c>
      <c r="G1007" s="70">
        <v>180</v>
      </c>
      <c r="H1007" s="79" t="s">
        <v>15</v>
      </c>
      <c r="I1007" s="80">
        <v>23750203.550000001</v>
      </c>
      <c r="J1007" s="161">
        <v>9.9185177238125919E-4</v>
      </c>
      <c r="K1007" s="161">
        <v>5.180126619879926E-2</v>
      </c>
      <c r="L1007" s="80">
        <v>27737635.390000001</v>
      </c>
    </row>
    <row r="1008" spans="1:12" ht="15.75" customHeight="1" x14ac:dyDescent="0.25">
      <c r="A1008" s="64">
        <v>753</v>
      </c>
      <c r="B1008" s="64" t="s">
        <v>1017</v>
      </c>
      <c r="C1008" s="64" t="s">
        <v>74</v>
      </c>
      <c r="D1008" s="64" t="s">
        <v>526</v>
      </c>
      <c r="E1008" s="70">
        <v>100</v>
      </c>
      <c r="F1008" s="64" t="s">
        <v>412</v>
      </c>
      <c r="G1008" s="70">
        <v>280</v>
      </c>
      <c r="H1008" s="79" t="s">
        <v>15</v>
      </c>
      <c r="I1008" s="80">
        <v>35713957.810000002</v>
      </c>
      <c r="J1008" s="161">
        <v>1.542880534815292E-3</v>
      </c>
      <c r="K1008" s="161">
        <v>7.7895258103103548E-2</v>
      </c>
      <c r="L1008" s="80">
        <v>41073508.609999999</v>
      </c>
    </row>
    <row r="1009" spans="1:12" ht="15.75" customHeight="1" x14ac:dyDescent="0.25">
      <c r="A1009" s="64">
        <v>754</v>
      </c>
      <c r="B1009" s="64" t="s">
        <v>1018</v>
      </c>
      <c r="C1009" s="64" t="s">
        <v>74</v>
      </c>
      <c r="D1009" s="64" t="s">
        <v>526</v>
      </c>
      <c r="E1009" s="70">
        <v>100</v>
      </c>
      <c r="F1009" s="64" t="s">
        <v>412</v>
      </c>
      <c r="G1009" s="70">
        <v>342</v>
      </c>
      <c r="H1009" s="79" t="s">
        <v>15</v>
      </c>
      <c r="I1009" s="80">
        <v>30820974.199999999</v>
      </c>
      <c r="J1009" s="161">
        <v>1.8845183675243926E-3</v>
      </c>
      <c r="K1009" s="161">
        <v>6.7223233926368781E-2</v>
      </c>
      <c r="L1009" s="80">
        <v>38096459.259999998</v>
      </c>
    </row>
    <row r="1010" spans="1:12" ht="15.75" customHeight="1" x14ac:dyDescent="0.25">
      <c r="A1010" s="64">
        <v>755</v>
      </c>
      <c r="B1010" s="64" t="s">
        <v>1019</v>
      </c>
      <c r="C1010" s="64" t="s">
        <v>74</v>
      </c>
      <c r="D1010" s="64" t="s">
        <v>526</v>
      </c>
      <c r="E1010" s="70">
        <v>100</v>
      </c>
      <c r="F1010" s="64" t="s">
        <v>412</v>
      </c>
      <c r="G1010" s="70">
        <v>319</v>
      </c>
      <c r="H1010" s="79" t="s">
        <v>15</v>
      </c>
      <c r="I1010" s="80">
        <v>35523463.289999999</v>
      </c>
      <c r="J1010" s="161">
        <v>1.7577817521645649E-3</v>
      </c>
      <c r="K1010" s="161">
        <v>7.7479772933927687E-2</v>
      </c>
      <c r="L1010" s="80">
        <v>46981074.090000004</v>
      </c>
    </row>
    <row r="1011" spans="1:12" ht="15.75" customHeight="1" x14ac:dyDescent="0.25">
      <c r="A1011" s="64">
        <v>756</v>
      </c>
      <c r="B1011" s="64" t="s">
        <v>1020</v>
      </c>
      <c r="C1011" s="64" t="s">
        <v>74</v>
      </c>
      <c r="D1011" s="64" t="s">
        <v>526</v>
      </c>
      <c r="E1011" s="70">
        <v>100</v>
      </c>
      <c r="F1011" s="64" t="s">
        <v>412</v>
      </c>
      <c r="G1011" s="70">
        <v>554</v>
      </c>
      <c r="H1011" s="79" t="s">
        <v>15</v>
      </c>
      <c r="I1011" s="80">
        <v>53779138.420000002</v>
      </c>
      <c r="J1011" s="161">
        <v>3.0526993438845422E-3</v>
      </c>
      <c r="K1011" s="161">
        <v>0.11729699323930606</v>
      </c>
      <c r="L1011" s="80">
        <v>61583937.5</v>
      </c>
    </row>
    <row r="1012" spans="1:12" ht="15.75" customHeight="1" x14ac:dyDescent="0.25">
      <c r="A1012" s="64">
        <v>757</v>
      </c>
      <c r="B1012" s="64" t="s">
        <v>1021</v>
      </c>
      <c r="C1012" s="64" t="s">
        <v>74</v>
      </c>
      <c r="D1012" s="64" t="s">
        <v>526</v>
      </c>
      <c r="E1012" s="70">
        <v>100</v>
      </c>
      <c r="F1012" s="64" t="s">
        <v>412</v>
      </c>
      <c r="G1012" s="70">
        <v>504</v>
      </c>
      <c r="H1012" s="79" t="s">
        <v>15</v>
      </c>
      <c r="I1012" s="80">
        <v>67219099.950000003</v>
      </c>
      <c r="J1012" s="161">
        <v>2.7771849626675258E-3</v>
      </c>
      <c r="K1012" s="161">
        <v>0.14661072200173395</v>
      </c>
      <c r="L1012" s="80">
        <v>82371823.540000007</v>
      </c>
    </row>
    <row r="1013" spans="1:12" ht="15.75" customHeight="1" x14ac:dyDescent="0.25">
      <c r="A1013" s="64">
        <v>758</v>
      </c>
      <c r="B1013" s="64" t="s">
        <v>1022</v>
      </c>
      <c r="C1013" s="64" t="s">
        <v>74</v>
      </c>
      <c r="D1013" s="64" t="s">
        <v>526</v>
      </c>
      <c r="E1013" s="70">
        <v>100</v>
      </c>
      <c r="F1013" s="64" t="s">
        <v>412</v>
      </c>
      <c r="G1013" s="70">
        <v>250</v>
      </c>
      <c r="H1013" s="79" t="s">
        <v>15</v>
      </c>
      <c r="I1013" s="80">
        <v>45067353.07</v>
      </c>
      <c r="J1013" s="161">
        <v>1.3775719060850824E-3</v>
      </c>
      <c r="K1013" s="161">
        <v>9.8295829268980867E-2</v>
      </c>
      <c r="L1013" s="80">
        <v>51980583.530000001</v>
      </c>
    </row>
    <row r="1014" spans="1:12" ht="15.75" customHeight="1" x14ac:dyDescent="0.25">
      <c r="A1014" s="64">
        <v>759</v>
      </c>
      <c r="B1014" s="64" t="s">
        <v>1023</v>
      </c>
      <c r="C1014" s="64" t="s">
        <v>74</v>
      </c>
      <c r="D1014" s="64" t="s">
        <v>526</v>
      </c>
      <c r="E1014" s="70">
        <v>100</v>
      </c>
      <c r="F1014" s="64" t="s">
        <v>412</v>
      </c>
      <c r="G1014" s="70">
        <v>115</v>
      </c>
      <c r="H1014" s="79" t="s">
        <v>15</v>
      </c>
      <c r="I1014" s="80">
        <v>22191815.129999999</v>
      </c>
      <c r="J1014" s="161">
        <v>6.3368307679913792E-4</v>
      </c>
      <c r="K1014" s="161">
        <v>4.8402285082043903E-2</v>
      </c>
      <c r="L1014" s="80">
        <v>26255129.989999998</v>
      </c>
    </row>
    <row r="1015" spans="1:12" ht="15.75" customHeight="1" x14ac:dyDescent="0.25">
      <c r="A1015" s="64">
        <v>760</v>
      </c>
      <c r="B1015" s="64" t="s">
        <v>1024</v>
      </c>
      <c r="C1015" s="64" t="s">
        <v>74</v>
      </c>
      <c r="D1015" s="64" t="s">
        <v>526</v>
      </c>
      <c r="E1015" s="70">
        <v>100</v>
      </c>
      <c r="F1015" s="64" t="s">
        <v>412</v>
      </c>
      <c r="G1015" s="70">
        <v>368</v>
      </c>
      <c r="H1015" s="79" t="s">
        <v>15</v>
      </c>
      <c r="I1015" s="80">
        <v>39523626.640000001</v>
      </c>
      <c r="J1015" s="161">
        <v>2.027785845757241E-3</v>
      </c>
      <c r="K1015" s="161">
        <v>8.620447822311797E-2</v>
      </c>
      <c r="L1015" s="80">
        <v>47245999.079999998</v>
      </c>
    </row>
    <row r="1016" spans="1:12" ht="15.75" customHeight="1" x14ac:dyDescent="0.25">
      <c r="A1016" s="64">
        <v>761</v>
      </c>
      <c r="B1016" s="64" t="s">
        <v>1025</v>
      </c>
      <c r="C1016" s="64" t="s">
        <v>74</v>
      </c>
      <c r="D1016" s="64" t="s">
        <v>526</v>
      </c>
      <c r="E1016" s="70">
        <v>100</v>
      </c>
      <c r="F1016" s="64" t="s">
        <v>412</v>
      </c>
      <c r="G1016" s="70">
        <v>350</v>
      </c>
      <c r="H1016" s="79" t="s">
        <v>15</v>
      </c>
      <c r="I1016" s="80">
        <v>37839586.969999999</v>
      </c>
      <c r="J1016" s="161">
        <v>1.9286006685191152E-3</v>
      </c>
      <c r="K1016" s="161">
        <v>8.2531440766771283E-2</v>
      </c>
      <c r="L1016" s="80">
        <v>45611404.68</v>
      </c>
    </row>
    <row r="1017" spans="1:12" ht="15.75" customHeight="1" x14ac:dyDescent="0.25">
      <c r="A1017" s="64">
        <v>762</v>
      </c>
      <c r="B1017" s="64" t="s">
        <v>1026</v>
      </c>
      <c r="C1017" s="64" t="s">
        <v>74</v>
      </c>
      <c r="D1017" s="64" t="s">
        <v>526</v>
      </c>
      <c r="E1017" s="70">
        <v>100</v>
      </c>
      <c r="F1017" s="64" t="s">
        <v>412</v>
      </c>
      <c r="G1017" s="70">
        <v>602</v>
      </c>
      <c r="H1017" s="79" t="s">
        <v>15</v>
      </c>
      <c r="I1017" s="80">
        <v>56349672.649999999</v>
      </c>
      <c r="J1017" s="161">
        <v>3.3171931498528779E-3</v>
      </c>
      <c r="K1017" s="161">
        <v>0.12290355267956633</v>
      </c>
      <c r="L1017" s="80">
        <v>66535224.159999996</v>
      </c>
    </row>
    <row r="1018" spans="1:12" ht="15.75" customHeight="1" x14ac:dyDescent="0.25">
      <c r="A1018" s="64">
        <v>763</v>
      </c>
      <c r="B1018" s="64" t="s">
        <v>1027</v>
      </c>
      <c r="C1018" s="64" t="s">
        <v>74</v>
      </c>
      <c r="D1018" s="64" t="s">
        <v>526</v>
      </c>
      <c r="E1018" s="70">
        <v>100</v>
      </c>
      <c r="F1018" s="64" t="s">
        <v>412</v>
      </c>
      <c r="G1018" s="70">
        <v>379</v>
      </c>
      <c r="H1018" s="79" t="s">
        <v>15</v>
      </c>
      <c r="I1018" s="80">
        <v>39902167.520000003</v>
      </c>
      <c r="J1018" s="161">
        <v>2.0883990096249847E-3</v>
      </c>
      <c r="K1018" s="161">
        <v>8.7030108910902446E-2</v>
      </c>
      <c r="L1018" s="80">
        <v>46080272.850000001</v>
      </c>
    </row>
    <row r="1019" spans="1:12" ht="15.75" customHeight="1" x14ac:dyDescent="0.25">
      <c r="A1019" s="64">
        <v>764</v>
      </c>
      <c r="B1019" s="64" t="s">
        <v>1028</v>
      </c>
      <c r="C1019" s="64" t="s">
        <v>74</v>
      </c>
      <c r="D1019" s="64" t="s">
        <v>526</v>
      </c>
      <c r="E1019" s="70">
        <v>100</v>
      </c>
      <c r="F1019" s="64" t="s">
        <v>412</v>
      </c>
      <c r="G1019" s="70">
        <v>444</v>
      </c>
      <c r="H1019" s="79" t="s">
        <v>15</v>
      </c>
      <c r="I1019" s="80">
        <v>53466653.630000003</v>
      </c>
      <c r="J1019" s="161">
        <v>2.446567705207106E-3</v>
      </c>
      <c r="K1019" s="161">
        <v>0.11661543664734726</v>
      </c>
      <c r="L1019" s="80">
        <v>61079110.759999998</v>
      </c>
    </row>
    <row r="1020" spans="1:12" ht="15.75" customHeight="1" x14ac:dyDescent="0.25">
      <c r="A1020" s="64">
        <v>765</v>
      </c>
      <c r="B1020" s="64" t="s">
        <v>1029</v>
      </c>
      <c r="C1020" s="64" t="s">
        <v>74</v>
      </c>
      <c r="D1020" s="64" t="s">
        <v>526</v>
      </c>
      <c r="E1020" s="70">
        <v>100</v>
      </c>
      <c r="F1020" s="64" t="s">
        <v>412</v>
      </c>
      <c r="G1020" s="70">
        <v>360</v>
      </c>
      <c r="H1020" s="79" t="s">
        <v>15</v>
      </c>
      <c r="I1020" s="80">
        <v>37654112.369999997</v>
      </c>
      <c r="J1020" s="161">
        <v>1.9837035447625184E-3</v>
      </c>
      <c r="K1020" s="161">
        <v>8.2126904481114232E-2</v>
      </c>
      <c r="L1020" s="80">
        <v>44387774.939999998</v>
      </c>
    </row>
    <row r="1021" spans="1:12" ht="15.75" customHeight="1" x14ac:dyDescent="0.25">
      <c r="A1021" s="64">
        <v>766</v>
      </c>
      <c r="B1021" s="64" t="s">
        <v>1030</v>
      </c>
      <c r="C1021" s="64" t="s">
        <v>74</v>
      </c>
      <c r="D1021" s="64" t="s">
        <v>526</v>
      </c>
      <c r="E1021" s="70">
        <v>100</v>
      </c>
      <c r="F1021" s="64" t="s">
        <v>412</v>
      </c>
      <c r="G1021" s="70">
        <v>107</v>
      </c>
      <c r="H1021" s="79" t="s">
        <v>15</v>
      </c>
      <c r="I1021" s="80">
        <v>20073514.02</v>
      </c>
      <c r="J1021" s="161">
        <v>5.896007758044152E-4</v>
      </c>
      <c r="K1021" s="161">
        <v>4.3782085534814254E-2</v>
      </c>
      <c r="L1021" s="80">
        <v>22343021.800000001</v>
      </c>
    </row>
    <row r="1022" spans="1:12" ht="15.75" customHeight="1" x14ac:dyDescent="0.25">
      <c r="A1022" s="64">
        <v>767</v>
      </c>
      <c r="B1022" s="64" t="s">
        <v>1031</v>
      </c>
      <c r="C1022" s="64" t="s">
        <v>74</v>
      </c>
      <c r="D1022" s="64" t="s">
        <v>526</v>
      </c>
      <c r="E1022" s="70">
        <v>100</v>
      </c>
      <c r="F1022" s="64" t="s">
        <v>412</v>
      </c>
      <c r="G1022" s="70">
        <v>285</v>
      </c>
      <c r="H1022" s="79" t="s">
        <v>15</v>
      </c>
      <c r="I1022" s="80">
        <v>37262990.630000003</v>
      </c>
      <c r="J1022" s="161">
        <v>1.5704319729369937E-3</v>
      </c>
      <c r="K1022" s="161">
        <v>8.1273833839962728E-2</v>
      </c>
      <c r="L1022" s="80">
        <v>46478758.729999997</v>
      </c>
    </row>
    <row r="1023" spans="1:12" ht="15.75" customHeight="1" x14ac:dyDescent="0.25">
      <c r="A1023" s="64">
        <v>768</v>
      </c>
      <c r="B1023" s="64" t="s">
        <v>1032</v>
      </c>
      <c r="C1023" s="64" t="s">
        <v>74</v>
      </c>
      <c r="D1023" s="64" t="s">
        <v>526</v>
      </c>
      <c r="E1023" s="70">
        <v>100</v>
      </c>
      <c r="F1023" s="64" t="s">
        <v>412</v>
      </c>
      <c r="G1023" s="70">
        <v>200</v>
      </c>
      <c r="H1023" s="79" t="s">
        <v>15</v>
      </c>
      <c r="I1023" s="80">
        <v>23634509.949999999</v>
      </c>
      <c r="J1023" s="161">
        <v>1.1020575248680657E-3</v>
      </c>
      <c r="K1023" s="161">
        <v>5.1548928362684279E-2</v>
      </c>
      <c r="L1023" s="80">
        <v>27798790.370000001</v>
      </c>
    </row>
    <row r="1024" spans="1:12" ht="15.75" customHeight="1" x14ac:dyDescent="0.25">
      <c r="A1024" s="64">
        <v>769</v>
      </c>
      <c r="B1024" s="64" t="s">
        <v>1033</v>
      </c>
      <c r="C1024" s="64" t="s">
        <v>74</v>
      </c>
      <c r="D1024" s="64" t="s">
        <v>526</v>
      </c>
      <c r="E1024" s="70">
        <v>100</v>
      </c>
      <c r="F1024" s="64" t="s">
        <v>412</v>
      </c>
      <c r="G1024" s="70">
        <v>50</v>
      </c>
      <c r="H1024" s="79" t="s">
        <v>15</v>
      </c>
      <c r="I1024" s="80">
        <v>17993571.719999999</v>
      </c>
      <c r="J1024" s="161">
        <v>2.7551438121701643E-4</v>
      </c>
      <c r="K1024" s="161">
        <v>3.9245549899083132E-2</v>
      </c>
      <c r="L1024" s="80">
        <v>19514011.190000001</v>
      </c>
    </row>
    <row r="1025" spans="1:12" ht="15.75" customHeight="1" x14ac:dyDescent="0.25">
      <c r="A1025" s="64">
        <v>770</v>
      </c>
      <c r="B1025" s="64" t="s">
        <v>1034</v>
      </c>
      <c r="C1025" s="64" t="s">
        <v>74</v>
      </c>
      <c r="D1025" s="64" t="s">
        <v>526</v>
      </c>
      <c r="E1025" s="70">
        <v>100</v>
      </c>
      <c r="F1025" s="64" t="s">
        <v>412</v>
      </c>
      <c r="G1025" s="70">
        <v>220</v>
      </c>
      <c r="H1025" s="79" t="s">
        <v>15</v>
      </c>
      <c r="I1025" s="80">
        <v>36160909.329999998</v>
      </c>
      <c r="J1025" s="161">
        <v>1.2122632773548722E-3</v>
      </c>
      <c r="K1025" s="161">
        <v>7.8870098365703231E-2</v>
      </c>
      <c r="L1025" s="80">
        <v>42896522.979999997</v>
      </c>
    </row>
    <row r="1026" spans="1:12" ht="15.75" customHeight="1" x14ac:dyDescent="0.25">
      <c r="A1026" s="64">
        <v>771</v>
      </c>
      <c r="B1026" s="64" t="s">
        <v>1035</v>
      </c>
      <c r="C1026" s="64" t="s">
        <v>74</v>
      </c>
      <c r="D1026" s="64" t="s">
        <v>526</v>
      </c>
      <c r="E1026" s="70">
        <v>100</v>
      </c>
      <c r="F1026" s="64" t="s">
        <v>412</v>
      </c>
      <c r="G1026" s="70">
        <v>210</v>
      </c>
      <c r="H1026" s="79" t="s">
        <v>15</v>
      </c>
      <c r="I1026" s="80">
        <v>27263727.859999999</v>
      </c>
      <c r="J1026" s="161">
        <v>1.1571604011114691E-3</v>
      </c>
      <c r="K1026" s="161">
        <v>5.9464569281448533E-2</v>
      </c>
      <c r="L1026" s="80">
        <v>36495591.75</v>
      </c>
    </row>
    <row r="1027" spans="1:12" ht="15.75" customHeight="1" x14ac:dyDescent="0.25">
      <c r="A1027" s="64">
        <v>772</v>
      </c>
      <c r="B1027" s="64" t="s">
        <v>1036</v>
      </c>
      <c r="C1027" s="64" t="s">
        <v>74</v>
      </c>
      <c r="D1027" s="64" t="s">
        <v>526</v>
      </c>
      <c r="E1027" s="70">
        <v>100</v>
      </c>
      <c r="F1027" s="64" t="s">
        <v>412</v>
      </c>
      <c r="G1027" s="70">
        <v>173</v>
      </c>
      <c r="H1027" s="79" t="s">
        <v>15</v>
      </c>
      <c r="I1027" s="80">
        <v>30063181.260000002</v>
      </c>
      <c r="J1027" s="161">
        <v>9.5327975901087685E-4</v>
      </c>
      <c r="K1027" s="161">
        <v>6.5570421405167847E-2</v>
      </c>
      <c r="L1027" s="80">
        <v>33281799.350000001</v>
      </c>
    </row>
    <row r="1028" spans="1:12" ht="15.75" customHeight="1" x14ac:dyDescent="0.25">
      <c r="A1028" s="64">
        <v>773</v>
      </c>
      <c r="B1028" s="64" t="s">
        <v>1037</v>
      </c>
      <c r="C1028" s="64" t="s">
        <v>74</v>
      </c>
      <c r="D1028" s="64" t="s">
        <v>526</v>
      </c>
      <c r="E1028" s="70">
        <v>100</v>
      </c>
      <c r="F1028" s="64" t="s">
        <v>412</v>
      </c>
      <c r="G1028" s="70">
        <v>530</v>
      </c>
      <c r="H1028" s="79" t="s">
        <v>15</v>
      </c>
      <c r="I1028" s="80">
        <v>55905369.770000003</v>
      </c>
      <c r="J1028" s="161">
        <v>2.9204524409003744E-3</v>
      </c>
      <c r="K1028" s="161">
        <v>0.12193448933190618</v>
      </c>
      <c r="L1028" s="80">
        <v>65267735.710000001</v>
      </c>
    </row>
    <row r="1029" spans="1:12" ht="15.75" customHeight="1" x14ac:dyDescent="0.25">
      <c r="A1029" s="64">
        <v>774</v>
      </c>
      <c r="B1029" s="64" t="s">
        <v>1038</v>
      </c>
      <c r="C1029" s="64" t="s">
        <v>74</v>
      </c>
      <c r="D1029" s="64" t="s">
        <v>526</v>
      </c>
      <c r="E1029" s="70">
        <v>100</v>
      </c>
      <c r="F1029" s="64" t="s">
        <v>412</v>
      </c>
      <c r="G1029" s="70">
        <v>810</v>
      </c>
      <c r="H1029" s="79" t="s">
        <v>15</v>
      </c>
      <c r="I1029" s="80">
        <v>91858004.730000004</v>
      </c>
      <c r="J1029" s="161">
        <v>4.4633329757156667E-3</v>
      </c>
      <c r="K1029" s="161">
        <v>0.20035032312425349</v>
      </c>
      <c r="L1029" s="80">
        <v>103691052.91</v>
      </c>
    </row>
    <row r="1030" spans="1:12" ht="15.75" customHeight="1" x14ac:dyDescent="0.25">
      <c r="A1030" s="64">
        <v>775</v>
      </c>
      <c r="B1030" s="64" t="s">
        <v>1039</v>
      </c>
      <c r="C1030" s="64" t="s">
        <v>74</v>
      </c>
      <c r="D1030" s="64" t="s">
        <v>526</v>
      </c>
      <c r="E1030" s="70">
        <v>100</v>
      </c>
      <c r="F1030" s="64" t="s">
        <v>412</v>
      </c>
      <c r="G1030" s="70">
        <v>160</v>
      </c>
      <c r="H1030" s="79" t="s">
        <v>15</v>
      </c>
      <c r="I1030" s="80">
        <v>28563581.940000001</v>
      </c>
      <c r="J1030" s="161">
        <v>8.8164601989445255E-4</v>
      </c>
      <c r="K1030" s="161">
        <v>6.2299664444987683E-2</v>
      </c>
      <c r="L1030" s="80">
        <v>31840122.629999999</v>
      </c>
    </row>
    <row r="1031" spans="1:12" ht="15.75" customHeight="1" x14ac:dyDescent="0.25">
      <c r="A1031" s="64">
        <v>776</v>
      </c>
      <c r="B1031" s="64" t="s">
        <v>1040</v>
      </c>
      <c r="C1031" s="64" t="s">
        <v>74</v>
      </c>
      <c r="D1031" s="64" t="s">
        <v>526</v>
      </c>
      <c r="E1031" s="70">
        <v>100</v>
      </c>
      <c r="F1031" s="64" t="s">
        <v>412</v>
      </c>
      <c r="G1031" s="70">
        <v>130</v>
      </c>
      <c r="H1031" s="79" t="s">
        <v>15</v>
      </c>
      <c r="I1031" s="80">
        <v>18468170.09</v>
      </c>
      <c r="J1031" s="161">
        <v>7.1633739116424276E-4</v>
      </c>
      <c r="K1031" s="161">
        <v>4.028069035377984E-2</v>
      </c>
      <c r="L1031" s="80">
        <v>21893620.07</v>
      </c>
    </row>
    <row r="1032" spans="1:12" ht="15.75" customHeight="1" x14ac:dyDescent="0.25">
      <c r="A1032" s="64">
        <v>777</v>
      </c>
      <c r="B1032" s="64" t="s">
        <v>1041</v>
      </c>
      <c r="C1032" s="64" t="s">
        <v>74</v>
      </c>
      <c r="D1032" s="64" t="s">
        <v>526</v>
      </c>
      <c r="E1032" s="70">
        <v>100</v>
      </c>
      <c r="F1032" s="64" t="s">
        <v>412</v>
      </c>
      <c r="G1032" s="70">
        <v>330</v>
      </c>
      <c r="H1032" s="79" t="s">
        <v>15</v>
      </c>
      <c r="I1032" s="80">
        <v>43952461.869999997</v>
      </c>
      <c r="J1032" s="161">
        <v>1.8183949160323087E-3</v>
      </c>
      <c r="K1032" s="161">
        <v>9.5864154285130093E-2</v>
      </c>
      <c r="L1032" s="80">
        <v>50884389.609999999</v>
      </c>
    </row>
    <row r="1033" spans="1:12" ht="15.75" customHeight="1" x14ac:dyDescent="0.25">
      <c r="A1033" s="64">
        <v>778</v>
      </c>
      <c r="B1033" s="64" t="s">
        <v>1042</v>
      </c>
      <c r="C1033" s="64" t="s">
        <v>74</v>
      </c>
      <c r="D1033" s="64" t="s">
        <v>526</v>
      </c>
      <c r="E1033" s="70">
        <v>100</v>
      </c>
      <c r="F1033" s="64" t="s">
        <v>412</v>
      </c>
      <c r="G1033" s="70">
        <v>235</v>
      </c>
      <c r="H1033" s="79" t="s">
        <v>15</v>
      </c>
      <c r="I1033" s="80">
        <v>28431854.850000001</v>
      </c>
      <c r="J1033" s="161">
        <v>1.2949175917199773E-3</v>
      </c>
      <c r="K1033" s="161">
        <v>6.2012356168226278E-2</v>
      </c>
      <c r="L1033" s="80">
        <v>42945570.689999998</v>
      </c>
    </row>
    <row r="1034" spans="1:12" ht="15.75" customHeight="1" x14ac:dyDescent="0.25">
      <c r="A1034" s="64">
        <v>779</v>
      </c>
      <c r="B1034" s="64" t="s">
        <v>1043</v>
      </c>
      <c r="C1034" s="64" t="s">
        <v>74</v>
      </c>
      <c r="D1034" s="64" t="s">
        <v>526</v>
      </c>
      <c r="E1034" s="70">
        <v>100</v>
      </c>
      <c r="F1034" s="64" t="s">
        <v>412</v>
      </c>
      <c r="G1034" s="70">
        <v>305</v>
      </c>
      <c r="H1034" s="79" t="s">
        <v>15</v>
      </c>
      <c r="I1034" s="80">
        <v>40265439.100000001</v>
      </c>
      <c r="J1034" s="161">
        <v>1.6806377254238003E-3</v>
      </c>
      <c r="K1034" s="161">
        <v>8.7822435923107706E-2</v>
      </c>
      <c r="L1034" s="80">
        <v>48443134.810000002</v>
      </c>
    </row>
    <row r="1035" spans="1:12" ht="15.75" customHeight="1" x14ac:dyDescent="0.25">
      <c r="A1035" s="64">
        <v>780</v>
      </c>
      <c r="B1035" s="64" t="s">
        <v>1044</v>
      </c>
      <c r="C1035" s="64" t="s">
        <v>74</v>
      </c>
      <c r="D1035" s="64" t="s">
        <v>526</v>
      </c>
      <c r="E1035" s="70">
        <v>100</v>
      </c>
      <c r="F1035" s="64" t="s">
        <v>412</v>
      </c>
      <c r="G1035" s="70">
        <v>309</v>
      </c>
      <c r="H1035" s="79" t="s">
        <v>15</v>
      </c>
      <c r="I1035" s="80">
        <v>32343932.850000001</v>
      </c>
      <c r="J1035" s="161">
        <v>1.7026788759211618E-3</v>
      </c>
      <c r="K1035" s="161">
        <v>7.0544939623430641E-2</v>
      </c>
      <c r="L1035" s="80">
        <v>37462275.789999999</v>
      </c>
    </row>
    <row r="1036" spans="1:12" ht="15.75" customHeight="1" x14ac:dyDescent="0.25">
      <c r="A1036" s="64">
        <v>781</v>
      </c>
      <c r="B1036" s="64" t="s">
        <v>1045</v>
      </c>
      <c r="C1036" s="64" t="s">
        <v>74</v>
      </c>
      <c r="D1036" s="64" t="s">
        <v>526</v>
      </c>
      <c r="E1036" s="70">
        <v>100</v>
      </c>
      <c r="F1036" s="64" t="s">
        <v>412</v>
      </c>
      <c r="G1036" s="70">
        <v>292</v>
      </c>
      <c r="H1036" s="79" t="s">
        <v>15</v>
      </c>
      <c r="I1036" s="80">
        <v>35868172.740000002</v>
      </c>
      <c r="J1036" s="161">
        <v>1.609003986307376E-3</v>
      </c>
      <c r="K1036" s="161">
        <v>7.8231614321017273E-2</v>
      </c>
      <c r="L1036" s="80">
        <v>42878970.079999998</v>
      </c>
    </row>
    <row r="1037" spans="1:12" ht="15.75" customHeight="1" x14ac:dyDescent="0.25">
      <c r="A1037" s="64">
        <v>782</v>
      </c>
      <c r="B1037" s="64" t="s">
        <v>1046</v>
      </c>
      <c r="C1037" s="64" t="s">
        <v>74</v>
      </c>
      <c r="D1037" s="64" t="s">
        <v>526</v>
      </c>
      <c r="E1037" s="70">
        <v>100</v>
      </c>
      <c r="F1037" s="64" t="s">
        <v>412</v>
      </c>
      <c r="G1037" s="70">
        <v>117</v>
      </c>
      <c r="H1037" s="79" t="s">
        <v>15</v>
      </c>
      <c r="I1037" s="80">
        <v>16499087.16</v>
      </c>
      <c r="J1037" s="161">
        <v>6.4470365204781846E-4</v>
      </c>
      <c r="K1037" s="161">
        <v>3.5985948676736747E-2</v>
      </c>
      <c r="L1037" s="80">
        <v>18301056.559999999</v>
      </c>
    </row>
    <row r="1038" spans="1:12" ht="15.75" customHeight="1" x14ac:dyDescent="0.25">
      <c r="A1038" s="64">
        <v>783</v>
      </c>
      <c r="B1038" s="64" t="s">
        <v>1047</v>
      </c>
      <c r="C1038" s="64" t="s">
        <v>74</v>
      </c>
      <c r="D1038" s="64" t="s">
        <v>526</v>
      </c>
      <c r="E1038" s="70">
        <v>100</v>
      </c>
      <c r="F1038" s="64" t="s">
        <v>412</v>
      </c>
      <c r="G1038" s="70">
        <v>450</v>
      </c>
      <c r="H1038" s="79" t="s">
        <v>15</v>
      </c>
      <c r="I1038" s="80">
        <v>58522019.810000002</v>
      </c>
      <c r="J1038" s="161">
        <v>2.4796294309531479E-3</v>
      </c>
      <c r="K1038" s="161">
        <v>0.12764163137747989</v>
      </c>
      <c r="L1038" s="80">
        <v>75244430.579999998</v>
      </c>
    </row>
    <row r="1039" spans="1:12" ht="15.75" customHeight="1" x14ac:dyDescent="0.25">
      <c r="A1039" s="64">
        <v>784</v>
      </c>
      <c r="B1039" s="64" t="s">
        <v>1048</v>
      </c>
      <c r="C1039" s="64" t="s">
        <v>74</v>
      </c>
      <c r="D1039" s="64" t="s">
        <v>526</v>
      </c>
      <c r="E1039" s="70">
        <v>100</v>
      </c>
      <c r="F1039" s="64" t="s">
        <v>412</v>
      </c>
      <c r="G1039" s="70">
        <v>244</v>
      </c>
      <c r="H1039" s="79" t="s">
        <v>15</v>
      </c>
      <c r="I1039" s="80">
        <v>29614013.59</v>
      </c>
      <c r="J1039" s="161">
        <v>1.3445101803390403E-3</v>
      </c>
      <c r="K1039" s="161">
        <v>6.4590747526054315E-2</v>
      </c>
      <c r="L1039" s="80">
        <v>35153624.899999999</v>
      </c>
    </row>
    <row r="1040" spans="1:12" ht="15.75" customHeight="1" x14ac:dyDescent="0.25">
      <c r="A1040" s="64">
        <v>785</v>
      </c>
      <c r="B1040" s="64" t="s">
        <v>1049</v>
      </c>
      <c r="C1040" s="64" t="s">
        <v>74</v>
      </c>
      <c r="D1040" s="64" t="s">
        <v>526</v>
      </c>
      <c r="E1040" s="70">
        <v>100</v>
      </c>
      <c r="F1040" s="64" t="s">
        <v>412</v>
      </c>
      <c r="G1040" s="70">
        <v>410</v>
      </c>
      <c r="H1040" s="79" t="s">
        <v>15</v>
      </c>
      <c r="I1040" s="80">
        <v>41306510.689999998</v>
      </c>
      <c r="J1040" s="161">
        <v>2.2592179259795348E-3</v>
      </c>
      <c r="K1040" s="161">
        <v>9.0093103896629029E-2</v>
      </c>
      <c r="L1040" s="80">
        <v>47874671.340000004</v>
      </c>
    </row>
    <row r="1041" spans="1:12" ht="15.75" customHeight="1" x14ac:dyDescent="0.25">
      <c r="A1041" s="64">
        <v>786</v>
      </c>
      <c r="B1041" s="64" t="s">
        <v>1050</v>
      </c>
      <c r="C1041" s="64" t="s">
        <v>74</v>
      </c>
      <c r="D1041" s="64" t="s">
        <v>526</v>
      </c>
      <c r="E1041" s="70">
        <v>100</v>
      </c>
      <c r="F1041" s="64" t="s">
        <v>412</v>
      </c>
      <c r="G1041" s="70">
        <v>297</v>
      </c>
      <c r="H1041" s="79" t="s">
        <v>15</v>
      </c>
      <c r="I1041" s="80">
        <v>34348324.630000003</v>
      </c>
      <c r="J1041" s="161">
        <v>1.6365554244290779E-3</v>
      </c>
      <c r="K1041" s="161">
        <v>7.4916692983096694E-2</v>
      </c>
      <c r="L1041" s="80">
        <v>40915834.200000003</v>
      </c>
    </row>
    <row r="1042" spans="1:12" ht="15.75" customHeight="1" x14ac:dyDescent="0.25">
      <c r="A1042" s="64">
        <v>787</v>
      </c>
      <c r="B1042" s="64" t="s">
        <v>1051</v>
      </c>
      <c r="C1042" s="64" t="s">
        <v>74</v>
      </c>
      <c r="D1042" s="64" t="s">
        <v>526</v>
      </c>
      <c r="E1042" s="70">
        <v>100</v>
      </c>
      <c r="F1042" s="64" t="s">
        <v>412</v>
      </c>
      <c r="G1042" s="70">
        <v>220</v>
      </c>
      <c r="H1042" s="79" t="s">
        <v>15</v>
      </c>
      <c r="I1042" s="80">
        <v>27662798.77</v>
      </c>
      <c r="J1042" s="161">
        <v>1.2122632773548722E-3</v>
      </c>
      <c r="K1042" s="161">
        <v>6.0334977755952195E-2</v>
      </c>
      <c r="L1042" s="80">
        <v>32111084.829999998</v>
      </c>
    </row>
    <row r="1043" spans="1:12" ht="15.75" customHeight="1" x14ac:dyDescent="0.25">
      <c r="A1043" s="64">
        <v>788</v>
      </c>
      <c r="B1043" s="64" t="s">
        <v>1052</v>
      </c>
      <c r="C1043" s="64" t="s">
        <v>74</v>
      </c>
      <c r="D1043" s="64" t="s">
        <v>526</v>
      </c>
      <c r="E1043" s="70">
        <v>100</v>
      </c>
      <c r="F1043" s="64" t="s">
        <v>412</v>
      </c>
      <c r="G1043" s="70">
        <v>392</v>
      </c>
      <c r="H1043" s="79" t="s">
        <v>15</v>
      </c>
      <c r="I1043" s="80">
        <v>43689158.82</v>
      </c>
      <c r="J1043" s="161">
        <v>2.1600327487414088E-3</v>
      </c>
      <c r="K1043" s="161">
        <v>9.5289867359323696E-2</v>
      </c>
      <c r="L1043" s="80">
        <v>50964828.289999999</v>
      </c>
    </row>
    <row r="1044" spans="1:12" ht="15.75" customHeight="1" x14ac:dyDescent="0.25">
      <c r="A1044" s="64">
        <v>789</v>
      </c>
      <c r="B1044" s="64" t="s">
        <v>1053</v>
      </c>
      <c r="C1044" s="64" t="s">
        <v>74</v>
      </c>
      <c r="D1044" s="64" t="s">
        <v>526</v>
      </c>
      <c r="E1044" s="70">
        <v>100</v>
      </c>
      <c r="F1044" s="64" t="s">
        <v>412</v>
      </c>
      <c r="G1044" s="70">
        <v>285</v>
      </c>
      <c r="H1044" s="79" t="s">
        <v>15</v>
      </c>
      <c r="I1044" s="80">
        <v>29476855.039999999</v>
      </c>
      <c r="J1044" s="161">
        <v>1.5704319729369937E-3</v>
      </c>
      <c r="K1044" s="161">
        <v>6.4291592761126365E-2</v>
      </c>
      <c r="L1044" s="80">
        <v>33721158.719999999</v>
      </c>
    </row>
    <row r="1045" spans="1:12" ht="31.5" customHeight="1" x14ac:dyDescent="0.25">
      <c r="A1045" s="64">
        <v>790</v>
      </c>
      <c r="B1045" s="64" t="s">
        <v>1054</v>
      </c>
      <c r="C1045" s="64" t="s">
        <v>74</v>
      </c>
      <c r="D1045" s="64" t="s">
        <v>526</v>
      </c>
      <c r="E1045" s="70">
        <v>100</v>
      </c>
      <c r="F1045" s="64" t="s">
        <v>412</v>
      </c>
      <c r="G1045" s="70">
        <v>324</v>
      </c>
      <c r="H1045" s="79" t="s">
        <v>15</v>
      </c>
      <c r="I1045" s="80">
        <v>28772886.030000001</v>
      </c>
      <c r="J1045" s="161">
        <v>1.7853331902862666E-3</v>
      </c>
      <c r="K1045" s="161">
        <v>6.2756174927508887E-2</v>
      </c>
      <c r="L1045" s="80">
        <v>34933632.659999996</v>
      </c>
    </row>
    <row r="1046" spans="1:12" ht="15.75" customHeight="1" x14ac:dyDescent="0.25">
      <c r="A1046" s="64">
        <v>791</v>
      </c>
      <c r="B1046" s="64" t="s">
        <v>1055</v>
      </c>
      <c r="C1046" s="64" t="s">
        <v>74</v>
      </c>
      <c r="D1046" s="64" t="s">
        <v>526</v>
      </c>
      <c r="E1046" s="70">
        <v>100</v>
      </c>
      <c r="F1046" s="64" t="s">
        <v>412</v>
      </c>
      <c r="G1046" s="70">
        <v>255</v>
      </c>
      <c r="H1046" s="79" t="s">
        <v>15</v>
      </c>
      <c r="I1046" s="80">
        <v>31788086.73</v>
      </c>
      <c r="J1046" s="162">
        <v>1.4051233442067838E-3</v>
      </c>
      <c r="K1046" s="162">
        <v>6.9332590736943325E-2</v>
      </c>
      <c r="L1046" s="80">
        <v>36039053.07</v>
      </c>
    </row>
    <row r="1047" spans="1:12" ht="15.75" customHeight="1" x14ac:dyDescent="0.25">
      <c r="A1047" s="64">
        <v>792</v>
      </c>
      <c r="B1047" s="64" t="s">
        <v>1056</v>
      </c>
      <c r="C1047" s="64" t="s">
        <v>74</v>
      </c>
      <c r="D1047" s="64" t="s">
        <v>526</v>
      </c>
      <c r="E1047" s="70">
        <v>100</v>
      </c>
      <c r="F1047" s="64" t="s">
        <v>412</v>
      </c>
      <c r="G1047" s="70">
        <v>322</v>
      </c>
      <c r="H1047" s="79" t="s">
        <v>15</v>
      </c>
      <c r="I1047" s="80">
        <v>33696935.369999997</v>
      </c>
      <c r="J1047" s="162">
        <v>1.7743126150375861E-3</v>
      </c>
      <c r="K1047" s="162">
        <v>7.3495956171925281E-2</v>
      </c>
      <c r="L1047" s="80">
        <v>39657317.880000003</v>
      </c>
    </row>
    <row r="1048" spans="1:12" ht="15.75" customHeight="1" x14ac:dyDescent="0.25">
      <c r="A1048" s="64">
        <v>793</v>
      </c>
      <c r="B1048" s="64" t="s">
        <v>1057</v>
      </c>
      <c r="C1048" s="64" t="s">
        <v>74</v>
      </c>
      <c r="D1048" s="64" t="s">
        <v>526</v>
      </c>
      <c r="E1048" s="70">
        <v>100</v>
      </c>
      <c r="F1048" s="64" t="s">
        <v>412</v>
      </c>
      <c r="G1048" s="70">
        <v>393</v>
      </c>
      <c r="H1048" s="79" t="s">
        <v>15</v>
      </c>
      <c r="I1048" s="80">
        <v>35331690.329999998</v>
      </c>
      <c r="J1048" s="162">
        <v>2.1655430363657492E-3</v>
      </c>
      <c r="K1048" s="162">
        <v>7.7061499375565223E-2</v>
      </c>
      <c r="L1048" s="80">
        <v>43692579.840000004</v>
      </c>
    </row>
    <row r="1049" spans="1:12" ht="15.75" customHeight="1" x14ac:dyDescent="0.25">
      <c r="A1049" s="64">
        <v>794</v>
      </c>
      <c r="B1049" s="64" t="s">
        <v>1058</v>
      </c>
      <c r="C1049" s="64" t="s">
        <v>74</v>
      </c>
      <c r="D1049" s="64" t="s">
        <v>526</v>
      </c>
      <c r="E1049" s="70">
        <v>100</v>
      </c>
      <c r="F1049" s="64" t="s">
        <v>412</v>
      </c>
      <c r="G1049" s="70">
        <v>515</v>
      </c>
      <c r="H1049" s="79" t="s">
        <v>15</v>
      </c>
      <c r="I1049" s="80">
        <v>49979264.270000003</v>
      </c>
      <c r="J1049" s="162">
        <v>2.8377981265352696E-3</v>
      </c>
      <c r="K1049" s="162">
        <v>0.1090091361709785</v>
      </c>
      <c r="L1049" s="80">
        <v>60404486.009999998</v>
      </c>
    </row>
    <row r="1050" spans="1:12" ht="15.75" customHeight="1" x14ac:dyDescent="0.25">
      <c r="A1050" s="64">
        <v>795</v>
      </c>
      <c r="B1050" s="64" t="s">
        <v>1059</v>
      </c>
      <c r="C1050" s="64" t="s">
        <v>74</v>
      </c>
      <c r="D1050" s="64" t="s">
        <v>526</v>
      </c>
      <c r="E1050" s="70">
        <v>100</v>
      </c>
      <c r="F1050" s="64" t="s">
        <v>412</v>
      </c>
      <c r="G1050" s="70">
        <v>450</v>
      </c>
      <c r="H1050" s="79" t="s">
        <v>15</v>
      </c>
      <c r="I1050" s="80">
        <v>47861214.93</v>
      </c>
      <c r="J1050" s="162">
        <v>2.4796294309531479E-3</v>
      </c>
      <c r="K1050" s="162">
        <v>0.10438948575608631</v>
      </c>
      <c r="L1050" s="80">
        <v>57746059.560000002</v>
      </c>
    </row>
    <row r="1051" spans="1:12" ht="15.75" customHeight="1" x14ac:dyDescent="0.25">
      <c r="A1051" s="64">
        <v>796</v>
      </c>
      <c r="B1051" s="64" t="s">
        <v>1060</v>
      </c>
      <c r="C1051" s="64" t="s">
        <v>74</v>
      </c>
      <c r="D1051" s="64" t="s">
        <v>526</v>
      </c>
      <c r="E1051" s="70">
        <v>100</v>
      </c>
      <c r="F1051" s="64" t="s">
        <v>412</v>
      </c>
      <c r="G1051" s="70">
        <v>310</v>
      </c>
      <c r="H1051" s="79" t="s">
        <v>15</v>
      </c>
      <c r="I1051" s="80">
        <v>41081115.5</v>
      </c>
      <c r="J1051" s="162">
        <v>1.7081891635455019E-3</v>
      </c>
      <c r="K1051" s="162">
        <v>8.9601497321024792E-2</v>
      </c>
      <c r="L1051" s="80">
        <v>48025481.439999998</v>
      </c>
    </row>
    <row r="1052" spans="1:12" ht="15.75" customHeight="1" x14ac:dyDescent="0.25">
      <c r="A1052" s="64">
        <v>797</v>
      </c>
      <c r="B1052" s="64" t="s">
        <v>1061</v>
      </c>
      <c r="C1052" s="64" t="s">
        <v>74</v>
      </c>
      <c r="D1052" s="64" t="s">
        <v>526</v>
      </c>
      <c r="E1052" s="70">
        <v>100</v>
      </c>
      <c r="F1052" s="64" t="s">
        <v>412</v>
      </c>
      <c r="G1052" s="70">
        <v>350</v>
      </c>
      <c r="H1052" s="79" t="s">
        <v>15</v>
      </c>
      <c r="I1052" s="80">
        <v>40730318.579999998</v>
      </c>
      <c r="J1052" s="162">
        <v>1.9286006685191152E-3</v>
      </c>
      <c r="K1052" s="162">
        <v>8.8836378630720386E-2</v>
      </c>
      <c r="L1052" s="80">
        <v>46532644.640000001</v>
      </c>
    </row>
    <row r="1053" spans="1:12" ht="15.75" customHeight="1" x14ac:dyDescent="0.25">
      <c r="A1053" s="64">
        <v>798</v>
      </c>
      <c r="B1053" s="64" t="s">
        <v>1062</v>
      </c>
      <c r="C1053" s="64" t="s">
        <v>74</v>
      </c>
      <c r="D1053" s="64" t="s">
        <v>526</v>
      </c>
      <c r="E1053" s="70">
        <v>100</v>
      </c>
      <c r="F1053" s="64" t="s">
        <v>412</v>
      </c>
      <c r="G1053" s="70">
        <v>160</v>
      </c>
      <c r="H1053" s="79" t="s">
        <v>15</v>
      </c>
      <c r="I1053" s="80">
        <v>18947981.16</v>
      </c>
      <c r="J1053" s="162">
        <v>8.8164601989445255E-4</v>
      </c>
      <c r="K1053" s="162">
        <v>4.13272001619958E-2</v>
      </c>
      <c r="L1053" s="80">
        <v>22214850.670000002</v>
      </c>
    </row>
    <row r="1054" spans="1:12" ht="15.75" customHeight="1" x14ac:dyDescent="0.25">
      <c r="A1054" s="64">
        <v>799</v>
      </c>
      <c r="B1054" s="64" t="s">
        <v>1063</v>
      </c>
      <c r="C1054" s="64" t="s">
        <v>74</v>
      </c>
      <c r="D1054" s="64" t="s">
        <v>526</v>
      </c>
      <c r="E1054" s="70">
        <v>100</v>
      </c>
      <c r="F1054" s="64" t="s">
        <v>412</v>
      </c>
      <c r="G1054" s="70">
        <v>310</v>
      </c>
      <c r="H1054" s="79" t="s">
        <v>15</v>
      </c>
      <c r="I1054" s="80">
        <v>34454910.329999998</v>
      </c>
      <c r="J1054" s="162">
        <v>1.7081891635455019E-3</v>
      </c>
      <c r="K1054" s="162">
        <v>7.5149165694627845E-2</v>
      </c>
      <c r="L1054" s="80">
        <v>41365632.829999998</v>
      </c>
    </row>
    <row r="1055" spans="1:12" ht="15.75" customHeight="1" x14ac:dyDescent="0.25">
      <c r="A1055" s="64">
        <v>800</v>
      </c>
      <c r="B1055" s="64" t="s">
        <v>1064</v>
      </c>
      <c r="C1055" s="64" t="s">
        <v>74</v>
      </c>
      <c r="D1055" s="64" t="s">
        <v>526</v>
      </c>
      <c r="E1055" s="70">
        <v>100</v>
      </c>
      <c r="F1055" s="64" t="s">
        <v>412</v>
      </c>
      <c r="G1055" s="70">
        <v>270</v>
      </c>
      <c r="H1055" s="79" t="s">
        <v>15</v>
      </c>
      <c r="I1055" s="80">
        <v>33906206.560000002</v>
      </c>
      <c r="J1055" s="162">
        <v>1.4877776585718889E-3</v>
      </c>
      <c r="K1055" s="162">
        <v>7.3952394896675905E-2</v>
      </c>
      <c r="L1055" s="80">
        <v>41414475.840000004</v>
      </c>
    </row>
    <row r="1056" spans="1:12" ht="15.75" customHeight="1" x14ac:dyDescent="0.25">
      <c r="A1056" s="64">
        <v>801</v>
      </c>
      <c r="B1056" s="64" t="s">
        <v>1065</v>
      </c>
      <c r="C1056" s="64" t="s">
        <v>74</v>
      </c>
      <c r="D1056" s="64" t="s">
        <v>526</v>
      </c>
      <c r="E1056" s="70">
        <v>100</v>
      </c>
      <c r="F1056" s="64" t="s">
        <v>412</v>
      </c>
      <c r="G1056" s="70">
        <v>275</v>
      </c>
      <c r="H1056" s="79" t="s">
        <v>15</v>
      </c>
      <c r="I1056" s="80">
        <v>28237256.280000001</v>
      </c>
      <c r="J1056" s="162">
        <v>1.5153290966935904E-3</v>
      </c>
      <c r="K1056" s="162">
        <v>6.1587919707913261E-2</v>
      </c>
      <c r="L1056" s="80">
        <v>37819615.810000002</v>
      </c>
    </row>
    <row r="1057" spans="1:12" ht="15.75" customHeight="1" x14ac:dyDescent="0.25">
      <c r="A1057" s="64">
        <v>802</v>
      </c>
      <c r="B1057" s="64" t="s">
        <v>1066</v>
      </c>
      <c r="C1057" s="64" t="s">
        <v>74</v>
      </c>
      <c r="D1057" s="64" t="s">
        <v>526</v>
      </c>
      <c r="E1057" s="70">
        <v>100</v>
      </c>
      <c r="F1057" s="64" t="s">
        <v>412</v>
      </c>
      <c r="G1057" s="70">
        <v>550</v>
      </c>
      <c r="H1057" s="79" t="s">
        <v>15</v>
      </c>
      <c r="I1057" s="80">
        <v>60444012.109999999</v>
      </c>
      <c r="J1057" s="162">
        <v>3.0306581933871807E-3</v>
      </c>
      <c r="K1057" s="162">
        <v>0.13183366428173438</v>
      </c>
      <c r="L1057" s="80">
        <v>74981901.140000001</v>
      </c>
    </row>
    <row r="1058" spans="1:12" ht="15.75" customHeight="1" x14ac:dyDescent="0.25">
      <c r="A1058" s="64">
        <v>803</v>
      </c>
      <c r="B1058" s="64" t="s">
        <v>1067</v>
      </c>
      <c r="C1058" s="64" t="s">
        <v>74</v>
      </c>
      <c r="D1058" s="64" t="s">
        <v>526</v>
      </c>
      <c r="E1058" s="70">
        <v>100</v>
      </c>
      <c r="F1058" s="64" t="s">
        <v>412</v>
      </c>
      <c r="G1058" s="70">
        <v>328</v>
      </c>
      <c r="H1058" s="79" t="s">
        <v>15</v>
      </c>
      <c r="I1058" s="80">
        <v>36802152.18</v>
      </c>
      <c r="J1058" s="162">
        <v>1.8073743407836277E-3</v>
      </c>
      <c r="K1058" s="162">
        <v>8.0268704971368579E-2</v>
      </c>
      <c r="L1058" s="80">
        <v>43629428</v>
      </c>
    </row>
    <row r="1059" spans="1:12" ht="15.75" customHeight="1" x14ac:dyDescent="0.25">
      <c r="A1059" s="64">
        <v>804</v>
      </c>
      <c r="B1059" s="64" t="s">
        <v>1068</v>
      </c>
      <c r="C1059" s="64" t="s">
        <v>74</v>
      </c>
      <c r="D1059" s="64" t="s">
        <v>526</v>
      </c>
      <c r="E1059" s="70">
        <v>100</v>
      </c>
      <c r="F1059" s="64" t="s">
        <v>412</v>
      </c>
      <c r="G1059" s="70">
        <v>285</v>
      </c>
      <c r="H1059" s="79" t="s">
        <v>15</v>
      </c>
      <c r="I1059" s="80">
        <v>30218572.190000001</v>
      </c>
      <c r="J1059" s="162">
        <v>1.5704319729369937E-3</v>
      </c>
      <c r="K1059" s="162">
        <v>6.5909342581690109E-2</v>
      </c>
      <c r="L1059" s="80">
        <v>35987285.579999998</v>
      </c>
    </row>
    <row r="1060" spans="1:12" ht="15.75" customHeight="1" x14ac:dyDescent="0.25">
      <c r="A1060" s="64">
        <v>805</v>
      </c>
      <c r="B1060" s="64" t="s">
        <v>1069</v>
      </c>
      <c r="C1060" s="64" t="s">
        <v>74</v>
      </c>
      <c r="D1060" s="64" t="s">
        <v>526</v>
      </c>
      <c r="E1060" s="70">
        <v>100</v>
      </c>
      <c r="F1060" s="64" t="s">
        <v>412</v>
      </c>
      <c r="G1060" s="70">
        <v>337</v>
      </c>
      <c r="H1060" s="79" t="s">
        <v>15</v>
      </c>
      <c r="I1060" s="80">
        <v>39247920.149999999</v>
      </c>
      <c r="J1060" s="162">
        <v>1.8569669294026909E-3</v>
      </c>
      <c r="K1060" s="162">
        <v>8.5603138312444801E-2</v>
      </c>
      <c r="L1060" s="80">
        <v>51725299.909999996</v>
      </c>
    </row>
    <row r="1061" spans="1:12" ht="31.5" customHeight="1" x14ac:dyDescent="0.25">
      <c r="A1061" s="64">
        <v>806</v>
      </c>
      <c r="B1061" s="64" t="s">
        <v>1070</v>
      </c>
      <c r="C1061" s="64" t="s">
        <v>74</v>
      </c>
      <c r="D1061" s="64" t="s">
        <v>526</v>
      </c>
      <c r="E1061" s="70">
        <v>100</v>
      </c>
      <c r="F1061" s="64" t="s">
        <v>412</v>
      </c>
      <c r="G1061" s="70">
        <v>330</v>
      </c>
      <c r="H1061" s="79" t="s">
        <v>15</v>
      </c>
      <c r="I1061" s="80">
        <v>33394460.489999998</v>
      </c>
      <c r="J1061" s="162">
        <v>1.8183949160323087E-3</v>
      </c>
      <c r="K1061" s="162">
        <v>7.283623206706262E-2</v>
      </c>
      <c r="L1061" s="80">
        <v>40072650.520000003</v>
      </c>
    </row>
    <row r="1062" spans="1:12" ht="15.75" customHeight="1" x14ac:dyDescent="0.25">
      <c r="A1062" s="64">
        <v>807</v>
      </c>
      <c r="B1062" s="64" t="s">
        <v>1071</v>
      </c>
      <c r="C1062" s="64" t="s">
        <v>74</v>
      </c>
      <c r="D1062" s="64" t="s">
        <v>526</v>
      </c>
      <c r="E1062" s="70">
        <v>100</v>
      </c>
      <c r="F1062" s="64" t="s">
        <v>412</v>
      </c>
      <c r="G1062" s="70">
        <v>330</v>
      </c>
      <c r="H1062" s="79" t="s">
        <v>15</v>
      </c>
      <c r="I1062" s="80">
        <v>40705941.100000001</v>
      </c>
      <c r="J1062" s="162">
        <v>1.8183949160323087E-3</v>
      </c>
      <c r="K1062" s="162">
        <v>8.8783209219852943E-2</v>
      </c>
      <c r="L1062" s="80">
        <v>47150415.270000003</v>
      </c>
    </row>
    <row r="1063" spans="1:12" ht="15.75" customHeight="1" x14ac:dyDescent="0.25">
      <c r="A1063" s="64">
        <v>808</v>
      </c>
      <c r="B1063" s="64" t="s">
        <v>1072</v>
      </c>
      <c r="C1063" s="64" t="s">
        <v>74</v>
      </c>
      <c r="D1063" s="64" t="s">
        <v>526</v>
      </c>
      <c r="E1063" s="70">
        <v>100</v>
      </c>
      <c r="F1063" s="64" t="s">
        <v>412</v>
      </c>
      <c r="G1063" s="70">
        <v>280</v>
      </c>
      <c r="H1063" s="79" t="s">
        <v>15</v>
      </c>
      <c r="I1063" s="80">
        <v>43416411.890000001</v>
      </c>
      <c r="J1063" s="162">
        <v>1.542880534815292E-3</v>
      </c>
      <c r="K1063" s="162">
        <v>9.4694982507238498E-2</v>
      </c>
      <c r="L1063" s="80">
        <v>49130130.100000001</v>
      </c>
    </row>
    <row r="1064" spans="1:12" ht="15.75" customHeight="1" x14ac:dyDescent="0.25">
      <c r="A1064" s="64">
        <v>809</v>
      </c>
      <c r="B1064" s="64" t="s">
        <v>1073</v>
      </c>
      <c r="C1064" s="64" t="s">
        <v>74</v>
      </c>
      <c r="D1064" s="64" t="s">
        <v>526</v>
      </c>
      <c r="E1064" s="70">
        <v>100</v>
      </c>
      <c r="F1064" s="64" t="s">
        <v>412</v>
      </c>
      <c r="G1064" s="70">
        <v>250</v>
      </c>
      <c r="H1064" s="79" t="s">
        <v>15</v>
      </c>
      <c r="I1064" s="80">
        <v>38729191.979999997</v>
      </c>
      <c r="J1064" s="162">
        <v>1.3775719060850824E-3</v>
      </c>
      <c r="K1064" s="162">
        <v>8.4471746913528309E-2</v>
      </c>
      <c r="L1064" s="80">
        <v>45245171.509999998</v>
      </c>
    </row>
    <row r="1065" spans="1:12" ht="15.75" customHeight="1" x14ac:dyDescent="0.25">
      <c r="A1065" s="64">
        <v>810</v>
      </c>
      <c r="B1065" s="64" t="s">
        <v>1074</v>
      </c>
      <c r="C1065" s="64" t="s">
        <v>74</v>
      </c>
      <c r="D1065" s="64" t="s">
        <v>526</v>
      </c>
      <c r="E1065" s="70">
        <v>100</v>
      </c>
      <c r="F1065" s="64" t="s">
        <v>412</v>
      </c>
      <c r="G1065" s="70">
        <v>365</v>
      </c>
      <c r="H1065" s="79" t="s">
        <v>15</v>
      </c>
      <c r="I1065" s="80">
        <v>44025791.770000003</v>
      </c>
      <c r="J1065" s="162">
        <v>2.0112549828842203E-3</v>
      </c>
      <c r="K1065" s="162">
        <v>9.6024093195221316E-2</v>
      </c>
      <c r="L1065" s="80">
        <v>50759158.630000003</v>
      </c>
    </row>
    <row r="1066" spans="1:12" ht="15.75" customHeight="1" x14ac:dyDescent="0.25">
      <c r="A1066" s="64">
        <v>811</v>
      </c>
      <c r="B1066" s="64" t="s">
        <v>1075</v>
      </c>
      <c r="C1066" s="64" t="s">
        <v>74</v>
      </c>
      <c r="D1066" s="64" t="s">
        <v>526</v>
      </c>
      <c r="E1066" s="70">
        <v>100</v>
      </c>
      <c r="F1066" s="64" t="s">
        <v>412</v>
      </c>
      <c r="G1066" s="70">
        <v>330</v>
      </c>
      <c r="H1066" s="79" t="s">
        <v>15</v>
      </c>
      <c r="I1066" s="80">
        <v>36457280.740000002</v>
      </c>
      <c r="J1066" s="162">
        <v>1.8183949160323087E-3</v>
      </c>
      <c r="K1066" s="162">
        <v>7.9516510269955043E-2</v>
      </c>
      <c r="L1066" s="80">
        <v>47247570.380000003</v>
      </c>
    </row>
    <row r="1067" spans="1:12" ht="15.75" customHeight="1" x14ac:dyDescent="0.25">
      <c r="A1067" s="64">
        <v>812</v>
      </c>
      <c r="B1067" s="64" t="s">
        <v>1076</v>
      </c>
      <c r="C1067" s="64" t="s">
        <v>74</v>
      </c>
      <c r="D1067" s="64" t="s">
        <v>526</v>
      </c>
      <c r="E1067" s="70">
        <v>100</v>
      </c>
      <c r="F1067" s="64" t="s">
        <v>412</v>
      </c>
      <c r="G1067" s="70">
        <v>190</v>
      </c>
      <c r="H1067" s="79" t="s">
        <v>15</v>
      </c>
      <c r="I1067" s="80">
        <v>25339041.579999998</v>
      </c>
      <c r="J1067" s="162">
        <v>1.0469546486246626E-3</v>
      </c>
      <c r="K1067" s="162">
        <v>5.5266660571758462E-2</v>
      </c>
      <c r="L1067" s="80">
        <v>30347542</v>
      </c>
    </row>
    <row r="1068" spans="1:12" ht="15.75" customHeight="1" x14ac:dyDescent="0.25">
      <c r="A1068" s="64">
        <v>813</v>
      </c>
      <c r="B1068" s="64" t="s">
        <v>1077</v>
      </c>
      <c r="C1068" s="64" t="s">
        <v>74</v>
      </c>
      <c r="D1068" s="64" t="s">
        <v>526</v>
      </c>
      <c r="E1068" s="70">
        <v>100</v>
      </c>
      <c r="F1068" s="64" t="s">
        <v>412</v>
      </c>
      <c r="G1068" s="70">
        <v>280</v>
      </c>
      <c r="H1068" s="79" t="s">
        <v>15</v>
      </c>
      <c r="I1068" s="80">
        <v>33631827.759999998</v>
      </c>
      <c r="J1068" s="162">
        <v>1.542880534815292E-3</v>
      </c>
      <c r="K1068" s="162">
        <v>7.3353950793736536E-2</v>
      </c>
      <c r="L1068" s="80">
        <v>39067889.880000003</v>
      </c>
    </row>
    <row r="1069" spans="1:12" ht="15.75" customHeight="1" x14ac:dyDescent="0.25">
      <c r="A1069" s="64">
        <v>814</v>
      </c>
      <c r="B1069" s="64" t="s">
        <v>1078</v>
      </c>
      <c r="C1069" s="64" t="s">
        <v>74</v>
      </c>
      <c r="D1069" s="64" t="s">
        <v>526</v>
      </c>
      <c r="E1069" s="70">
        <v>100</v>
      </c>
      <c r="F1069" s="64" t="s">
        <v>412</v>
      </c>
      <c r="G1069" s="70">
        <v>165</v>
      </c>
      <c r="H1069" s="79" t="s">
        <v>15</v>
      </c>
      <c r="I1069" s="80">
        <v>21150724.940000001</v>
      </c>
      <c r="J1069" s="162">
        <v>9.0919745801615434E-4</v>
      </c>
      <c r="K1069" s="162">
        <v>4.6131576540299701E-2</v>
      </c>
      <c r="L1069" s="80">
        <v>26266187.469999999</v>
      </c>
    </row>
    <row r="1070" spans="1:12" ht="15.75" customHeight="1" x14ac:dyDescent="0.25">
      <c r="A1070" s="64">
        <v>815</v>
      </c>
      <c r="B1070" s="64" t="s">
        <v>1079</v>
      </c>
      <c r="C1070" s="64" t="s">
        <v>74</v>
      </c>
      <c r="D1070" s="64" t="s">
        <v>526</v>
      </c>
      <c r="E1070" s="70">
        <v>100</v>
      </c>
      <c r="F1070" s="64" t="s">
        <v>412</v>
      </c>
      <c r="G1070" s="70">
        <v>302</v>
      </c>
      <c r="H1070" s="79" t="s">
        <v>15</v>
      </c>
      <c r="I1070" s="80">
        <v>37366039.75</v>
      </c>
      <c r="J1070" s="162">
        <v>1.6641068625507795E-3</v>
      </c>
      <c r="K1070" s="162">
        <v>8.1498592961939675E-2</v>
      </c>
      <c r="L1070" s="80">
        <v>43753851.229999997</v>
      </c>
    </row>
    <row r="1071" spans="1:12" ht="15.75" customHeight="1" x14ac:dyDescent="0.25">
      <c r="A1071" s="64">
        <v>816</v>
      </c>
      <c r="B1071" s="64" t="s">
        <v>1080</v>
      </c>
      <c r="C1071" s="64" t="s">
        <v>74</v>
      </c>
      <c r="D1071" s="64" t="s">
        <v>526</v>
      </c>
      <c r="E1071" s="70">
        <v>100</v>
      </c>
      <c r="F1071" s="64" t="s">
        <v>412</v>
      </c>
      <c r="G1071" s="70">
        <v>360</v>
      </c>
      <c r="H1071" s="79" t="s">
        <v>15</v>
      </c>
      <c r="I1071" s="80">
        <v>36438774.509999998</v>
      </c>
      <c r="J1071" s="162">
        <v>1.9837035447625184E-3</v>
      </c>
      <c r="K1071" s="162">
        <v>7.9476146567616729E-2</v>
      </c>
      <c r="L1071" s="80">
        <v>42704806.079999998</v>
      </c>
    </row>
    <row r="1072" spans="1:12" ht="15.75" customHeight="1" x14ac:dyDescent="0.25">
      <c r="A1072" s="64">
        <v>817</v>
      </c>
      <c r="B1072" s="64" t="s">
        <v>1081</v>
      </c>
      <c r="C1072" s="64" t="s">
        <v>74</v>
      </c>
      <c r="D1072" s="64" t="s">
        <v>526</v>
      </c>
      <c r="E1072" s="70">
        <v>100</v>
      </c>
      <c r="F1072" s="64" t="s">
        <v>412</v>
      </c>
      <c r="G1072" s="70">
        <v>500</v>
      </c>
      <c r="H1072" s="79" t="s">
        <v>15</v>
      </c>
      <c r="I1072" s="80">
        <v>53418888.109999999</v>
      </c>
      <c r="J1072" s="162">
        <v>2.7551438121701647E-3</v>
      </c>
      <c r="K1072" s="162">
        <v>0.11651125588058309</v>
      </c>
      <c r="L1072" s="80">
        <v>61867209.200000003</v>
      </c>
    </row>
    <row r="1073" spans="1:12" ht="15.75" customHeight="1" x14ac:dyDescent="0.25">
      <c r="A1073" s="64">
        <v>818</v>
      </c>
      <c r="B1073" s="64" t="s">
        <v>1082</v>
      </c>
      <c r="C1073" s="64" t="s">
        <v>74</v>
      </c>
      <c r="D1073" s="64" t="s">
        <v>526</v>
      </c>
      <c r="E1073" s="70">
        <v>100</v>
      </c>
      <c r="F1073" s="64" t="s">
        <v>412</v>
      </c>
      <c r="G1073" s="70">
        <v>250</v>
      </c>
      <c r="H1073" s="79" t="s">
        <v>15</v>
      </c>
      <c r="I1073" s="80">
        <v>28373615.050000001</v>
      </c>
      <c r="J1073" s="162">
        <v>1.3775719060850824E-3</v>
      </c>
      <c r="K1073" s="162">
        <v>6.1885330082878685E-2</v>
      </c>
      <c r="L1073" s="80">
        <v>33586058.840000004</v>
      </c>
    </row>
    <row r="1074" spans="1:12" ht="15.75" customHeight="1" x14ac:dyDescent="0.25">
      <c r="A1074" s="64">
        <v>819</v>
      </c>
      <c r="B1074" s="64" t="s">
        <v>1083</v>
      </c>
      <c r="C1074" s="64" t="s">
        <v>74</v>
      </c>
      <c r="D1074" s="64" t="s">
        <v>526</v>
      </c>
      <c r="E1074" s="70">
        <v>100</v>
      </c>
      <c r="F1074" s="64" t="s">
        <v>412</v>
      </c>
      <c r="G1074" s="70">
        <v>542</v>
      </c>
      <c r="H1074" s="79" t="s">
        <v>15</v>
      </c>
      <c r="I1074" s="80">
        <v>49065282.009999998</v>
      </c>
      <c r="J1074" s="162">
        <v>2.9865758923924581E-3</v>
      </c>
      <c r="K1074" s="162">
        <v>0.10701566111500407</v>
      </c>
      <c r="L1074" s="80">
        <v>60223927.140000001</v>
      </c>
    </row>
    <row r="1075" spans="1:12" ht="15.75" customHeight="1" x14ac:dyDescent="0.25">
      <c r="A1075" s="64">
        <v>820</v>
      </c>
      <c r="B1075" s="64" t="s">
        <v>1084</v>
      </c>
      <c r="C1075" s="64" t="s">
        <v>74</v>
      </c>
      <c r="D1075" s="64" t="s">
        <v>526</v>
      </c>
      <c r="E1075" s="70">
        <v>100</v>
      </c>
      <c r="F1075" s="64" t="s">
        <v>412</v>
      </c>
      <c r="G1075" s="70">
        <v>370</v>
      </c>
      <c r="H1075" s="79" t="s">
        <v>15</v>
      </c>
      <c r="I1075" s="80">
        <v>78725985.859999999</v>
      </c>
      <c r="J1075" s="162">
        <v>2.0388064210059217E-3</v>
      </c>
      <c r="K1075" s="162">
        <v>0.1717082441719438</v>
      </c>
      <c r="L1075" s="80">
        <v>89924676.299999997</v>
      </c>
    </row>
    <row r="1076" spans="1:12" ht="15.75" customHeight="1" x14ac:dyDescent="0.25">
      <c r="A1076" s="64">
        <v>821</v>
      </c>
      <c r="B1076" s="64" t="s">
        <v>1085</v>
      </c>
      <c r="C1076" s="64" t="s">
        <v>74</v>
      </c>
      <c r="D1076" s="64" t="s">
        <v>526</v>
      </c>
      <c r="E1076" s="70">
        <v>100</v>
      </c>
      <c r="F1076" s="64" t="s">
        <v>412</v>
      </c>
      <c r="G1076" s="70">
        <v>350</v>
      </c>
      <c r="H1076" s="79" t="s">
        <v>15</v>
      </c>
      <c r="I1076" s="80">
        <v>41565343.899999999</v>
      </c>
      <c r="J1076" s="162">
        <v>1.9286006685191152E-3</v>
      </c>
      <c r="K1076" s="162">
        <v>9.0657641711392289E-2</v>
      </c>
      <c r="L1076" s="80">
        <v>47119064.609999999</v>
      </c>
    </row>
    <row r="1077" spans="1:12" ht="15.75" customHeight="1" x14ac:dyDescent="0.25">
      <c r="A1077" s="64">
        <v>822</v>
      </c>
      <c r="B1077" s="64" t="s">
        <v>1086</v>
      </c>
      <c r="C1077" s="64" t="s">
        <v>74</v>
      </c>
      <c r="D1077" s="64" t="s">
        <v>526</v>
      </c>
      <c r="E1077" s="70">
        <v>100</v>
      </c>
      <c r="F1077" s="64" t="s">
        <v>412</v>
      </c>
      <c r="G1077" s="70">
        <v>280</v>
      </c>
      <c r="H1077" s="79" t="s">
        <v>15</v>
      </c>
      <c r="I1077" s="80">
        <v>36936928.93</v>
      </c>
      <c r="J1077" s="162">
        <v>1.542880534815292E-3</v>
      </c>
      <c r="K1077" s="162">
        <v>8.0562664822679375E-2</v>
      </c>
      <c r="L1077" s="80">
        <v>45136262.200000003</v>
      </c>
    </row>
    <row r="1078" spans="1:12" ht="15.75" customHeight="1" x14ac:dyDescent="0.25">
      <c r="A1078" s="64">
        <v>823</v>
      </c>
      <c r="B1078" s="64" t="s">
        <v>1087</v>
      </c>
      <c r="C1078" s="64" t="s">
        <v>74</v>
      </c>
      <c r="D1078" s="64" t="s">
        <v>526</v>
      </c>
      <c r="E1078" s="70">
        <v>100</v>
      </c>
      <c r="F1078" s="64" t="s">
        <v>412</v>
      </c>
      <c r="G1078" s="70">
        <v>595</v>
      </c>
      <c r="H1078" s="79" t="s">
        <v>15</v>
      </c>
      <c r="I1078" s="80">
        <v>48486118.890000001</v>
      </c>
      <c r="J1078" s="162">
        <v>3.2786211364824957E-3</v>
      </c>
      <c r="K1078" s="162">
        <v>0.10575245581705844</v>
      </c>
      <c r="L1078" s="80">
        <v>57956930.869999997</v>
      </c>
    </row>
    <row r="1079" spans="1:12" ht="15.75" customHeight="1" x14ac:dyDescent="0.25">
      <c r="A1079" s="64">
        <v>824</v>
      </c>
      <c r="B1079" s="64" t="s">
        <v>1088</v>
      </c>
      <c r="C1079" s="64" t="s">
        <v>74</v>
      </c>
      <c r="D1079" s="64" t="s">
        <v>526</v>
      </c>
      <c r="E1079" s="70">
        <v>100</v>
      </c>
      <c r="F1079" s="64" t="s">
        <v>412</v>
      </c>
      <c r="G1079" s="70">
        <v>563</v>
      </c>
      <c r="H1079" s="79" t="s">
        <v>15</v>
      </c>
      <c r="I1079" s="80">
        <v>54069150.490000002</v>
      </c>
      <c r="J1079" s="162">
        <v>3.1022919325036057E-3</v>
      </c>
      <c r="K1079" s="162">
        <v>0.1179295348681518</v>
      </c>
      <c r="L1079" s="80">
        <v>63243798.829999998</v>
      </c>
    </row>
    <row r="1080" spans="1:12" ht="15.75" customHeight="1" x14ac:dyDescent="0.25">
      <c r="A1080" s="64">
        <v>825</v>
      </c>
      <c r="B1080" s="64" t="s">
        <v>1089</v>
      </c>
      <c r="C1080" s="64" t="s">
        <v>74</v>
      </c>
      <c r="D1080" s="64" t="s">
        <v>526</v>
      </c>
      <c r="E1080" s="70">
        <v>100</v>
      </c>
      <c r="F1080" s="64" t="s">
        <v>412</v>
      </c>
      <c r="G1080" s="70">
        <v>335</v>
      </c>
      <c r="H1080" s="79" t="s">
        <v>15</v>
      </c>
      <c r="I1080" s="80">
        <v>29656191.399999999</v>
      </c>
      <c r="J1080" s="162">
        <v>1.8459463541540104E-3</v>
      </c>
      <c r="K1080" s="162">
        <v>6.4682741009768785E-2</v>
      </c>
      <c r="L1080" s="80">
        <v>38734198.619999997</v>
      </c>
    </row>
    <row r="1081" spans="1:12" ht="15.75" customHeight="1" x14ac:dyDescent="0.25">
      <c r="A1081" s="64">
        <v>826</v>
      </c>
      <c r="B1081" s="64" t="s">
        <v>1090</v>
      </c>
      <c r="C1081" s="64" t="s">
        <v>74</v>
      </c>
      <c r="D1081" s="64" t="s">
        <v>526</v>
      </c>
      <c r="E1081" s="70">
        <v>100</v>
      </c>
      <c r="F1081" s="64" t="s">
        <v>412</v>
      </c>
      <c r="G1081" s="70">
        <v>401</v>
      </c>
      <c r="H1081" s="79" t="s">
        <v>15</v>
      </c>
      <c r="I1081" s="80">
        <v>39638277.170000002</v>
      </c>
      <c r="J1081" s="162">
        <v>2.2096253373604722E-3</v>
      </c>
      <c r="K1081" s="162">
        <v>8.6454541032552859E-2</v>
      </c>
      <c r="L1081" s="80">
        <v>45507268.969999999</v>
      </c>
    </row>
    <row r="1082" spans="1:12" ht="15.75" customHeight="1" x14ac:dyDescent="0.25">
      <c r="A1082" s="64">
        <v>827</v>
      </c>
      <c r="B1082" s="64" t="s">
        <v>1091</v>
      </c>
      <c r="C1082" s="64" t="s">
        <v>74</v>
      </c>
      <c r="D1082" s="64" t="s">
        <v>526</v>
      </c>
      <c r="E1082" s="70">
        <v>100</v>
      </c>
      <c r="F1082" s="64" t="s">
        <v>412</v>
      </c>
      <c r="G1082" s="70">
        <v>926</v>
      </c>
      <c r="H1082" s="79" t="s">
        <v>15</v>
      </c>
      <c r="I1082" s="80">
        <v>104064999.77</v>
      </c>
      <c r="J1082" s="162">
        <v>5.1025263401391447E-3</v>
      </c>
      <c r="K1082" s="162">
        <v>0.22697484439301802</v>
      </c>
      <c r="L1082" s="80">
        <v>121384590.27</v>
      </c>
    </row>
    <row r="1083" spans="1:12" ht="15.75" customHeight="1" x14ac:dyDescent="0.25">
      <c r="A1083" s="64">
        <v>828</v>
      </c>
      <c r="B1083" s="64" t="s">
        <v>1092</v>
      </c>
      <c r="C1083" s="64" t="s">
        <v>74</v>
      </c>
      <c r="D1083" s="64" t="s">
        <v>526</v>
      </c>
      <c r="E1083" s="70">
        <v>100</v>
      </c>
      <c r="F1083" s="64" t="s">
        <v>412</v>
      </c>
      <c r="G1083" s="70">
        <v>196</v>
      </c>
      <c r="H1083" s="79" t="s">
        <v>15</v>
      </c>
      <c r="I1083" s="80">
        <v>25719038.600000001</v>
      </c>
      <c r="J1083" s="162">
        <v>1.0800163743707044E-3</v>
      </c>
      <c r="K1083" s="162">
        <v>5.6095467227934286E-2</v>
      </c>
      <c r="L1083" s="80">
        <v>30309028.469999999</v>
      </c>
    </row>
    <row r="1084" spans="1:12" ht="15.75" customHeight="1" x14ac:dyDescent="0.25">
      <c r="A1084" s="64">
        <v>829</v>
      </c>
      <c r="B1084" s="64" t="s">
        <v>1093</v>
      </c>
      <c r="C1084" s="64" t="s">
        <v>74</v>
      </c>
      <c r="D1084" s="64" t="s">
        <v>526</v>
      </c>
      <c r="E1084" s="70">
        <v>100</v>
      </c>
      <c r="F1084" s="64" t="s">
        <v>831</v>
      </c>
      <c r="G1084" s="70"/>
      <c r="H1084" s="79"/>
      <c r="I1084" s="80">
        <v>41337465.530000001</v>
      </c>
      <c r="J1084" s="162">
        <v>0</v>
      </c>
      <c r="K1084" s="162">
        <v>9.0160619103545281E-2</v>
      </c>
      <c r="L1084" s="80">
        <v>41337465.530000001</v>
      </c>
    </row>
    <row r="1085" spans="1:12" ht="15.75" customHeight="1" x14ac:dyDescent="0.25">
      <c r="A1085" s="64">
        <v>830</v>
      </c>
      <c r="B1085" s="64" t="s">
        <v>1094</v>
      </c>
      <c r="C1085" s="64" t="s">
        <v>74</v>
      </c>
      <c r="D1085" s="64" t="s">
        <v>526</v>
      </c>
      <c r="E1085" s="70">
        <v>100</v>
      </c>
      <c r="F1085" s="64" t="s">
        <v>831</v>
      </c>
      <c r="G1085" s="70"/>
      <c r="H1085" s="79"/>
      <c r="I1085" s="80">
        <v>65684905.420000002</v>
      </c>
      <c r="J1085" s="162">
        <v>0</v>
      </c>
      <c r="K1085" s="162">
        <v>0.14326450987003742</v>
      </c>
      <c r="L1085" s="80">
        <v>263282226.06999999</v>
      </c>
    </row>
    <row r="1086" spans="1:12" ht="31.5" customHeight="1" x14ac:dyDescent="0.25">
      <c r="A1086" s="64">
        <v>831</v>
      </c>
      <c r="B1086" s="64" t="s">
        <v>1095</v>
      </c>
      <c r="C1086" s="64" t="s">
        <v>74</v>
      </c>
      <c r="D1086" s="64" t="s">
        <v>526</v>
      </c>
      <c r="E1086" s="70">
        <v>100</v>
      </c>
      <c r="F1086" s="64" t="s">
        <v>412</v>
      </c>
      <c r="G1086" s="70">
        <v>740</v>
      </c>
      <c r="H1086" s="79" t="s">
        <v>15</v>
      </c>
      <c r="I1086" s="80">
        <v>67119688.319999993</v>
      </c>
      <c r="J1086" s="162">
        <v>4.0776128420118435E-3</v>
      </c>
      <c r="K1086" s="162">
        <v>0.14639389656282578</v>
      </c>
      <c r="L1086" s="80">
        <v>79442076.219999999</v>
      </c>
    </row>
    <row r="1087" spans="1:12" ht="31.5" customHeight="1" x14ac:dyDescent="0.25">
      <c r="A1087" s="64">
        <v>832</v>
      </c>
      <c r="B1087" s="64" t="s">
        <v>1096</v>
      </c>
      <c r="C1087" s="64" t="s">
        <v>74</v>
      </c>
      <c r="D1087" s="64" t="s">
        <v>526</v>
      </c>
      <c r="E1087" s="70">
        <v>99.2</v>
      </c>
      <c r="F1087" s="64" t="s">
        <v>412</v>
      </c>
      <c r="G1087" s="70">
        <v>490</v>
      </c>
      <c r="H1087" s="79" t="s">
        <v>15</v>
      </c>
      <c r="I1087" s="80">
        <v>46362776.140000001</v>
      </c>
      <c r="J1087" s="162">
        <v>2.7000409359267613E-3</v>
      </c>
      <c r="K1087" s="162">
        <v>0.10112126001309489</v>
      </c>
      <c r="L1087" s="80">
        <v>50647392.299999997</v>
      </c>
    </row>
    <row r="1088" spans="1:12" ht="31.5" customHeight="1" x14ac:dyDescent="0.25">
      <c r="A1088" s="64">
        <v>833</v>
      </c>
      <c r="B1088" s="64" t="s">
        <v>1097</v>
      </c>
      <c r="C1088" s="64" t="s">
        <v>74</v>
      </c>
      <c r="D1088" s="64" t="s">
        <v>526</v>
      </c>
      <c r="E1088" s="70">
        <v>100</v>
      </c>
      <c r="F1088" s="64" t="s">
        <v>412</v>
      </c>
      <c r="G1088" s="70">
        <v>490</v>
      </c>
      <c r="H1088" s="79" t="s">
        <v>15</v>
      </c>
      <c r="I1088" s="80">
        <v>53424707.939999998</v>
      </c>
      <c r="J1088" s="162">
        <v>2.7000409359267613E-3</v>
      </c>
      <c r="K1088" s="162">
        <v>0.11652394943760574</v>
      </c>
      <c r="L1088" s="80">
        <v>54157896.159999996</v>
      </c>
    </row>
    <row r="1089" spans="1:12" ht="31.5" customHeight="1" x14ac:dyDescent="0.25">
      <c r="A1089" s="64">
        <v>834</v>
      </c>
      <c r="B1089" s="64" t="s">
        <v>1098</v>
      </c>
      <c r="C1089" s="64" t="s">
        <v>74</v>
      </c>
      <c r="D1089" s="64" t="s">
        <v>526</v>
      </c>
      <c r="E1089" s="70">
        <v>100</v>
      </c>
      <c r="F1089" s="64" t="s">
        <v>412</v>
      </c>
      <c r="G1089" s="70">
        <v>230</v>
      </c>
      <c r="H1089" s="79" t="s">
        <v>15</v>
      </c>
      <c r="I1089" s="80">
        <v>31547651.539999999</v>
      </c>
      <c r="J1089" s="162">
        <v>1.2673661535982758E-3</v>
      </c>
      <c r="K1089" s="162">
        <v>6.8808180609066807E-2</v>
      </c>
      <c r="L1089" s="80">
        <v>35071577.68</v>
      </c>
    </row>
    <row r="1090" spans="1:12" ht="31.5" customHeight="1" x14ac:dyDescent="0.25">
      <c r="A1090" s="64">
        <v>835</v>
      </c>
      <c r="B1090" s="64" t="s">
        <v>1099</v>
      </c>
      <c r="C1090" s="64" t="s">
        <v>74</v>
      </c>
      <c r="D1090" s="64" t="s">
        <v>526</v>
      </c>
      <c r="E1090" s="70">
        <v>100</v>
      </c>
      <c r="F1090" s="64" t="s">
        <v>412</v>
      </c>
      <c r="G1090" s="70">
        <v>322</v>
      </c>
      <c r="H1090" s="79" t="s">
        <v>15</v>
      </c>
      <c r="I1090" s="80">
        <v>42478626.649999999</v>
      </c>
      <c r="J1090" s="162">
        <v>1.7743126150375861E-3</v>
      </c>
      <c r="K1090" s="162">
        <v>9.2649591075022963E-2</v>
      </c>
      <c r="L1090" s="80">
        <v>43288852.18</v>
      </c>
    </row>
    <row r="1091" spans="1:12" ht="31.5" customHeight="1" x14ac:dyDescent="0.25">
      <c r="A1091" s="64">
        <v>836</v>
      </c>
      <c r="B1091" s="64" t="s">
        <v>1100</v>
      </c>
      <c r="C1091" s="64" t="s">
        <v>74</v>
      </c>
      <c r="D1091" s="64" t="s">
        <v>526</v>
      </c>
      <c r="E1091" s="70">
        <v>98.4</v>
      </c>
      <c r="F1091" s="64" t="s">
        <v>427</v>
      </c>
      <c r="G1091" s="70">
        <v>1266</v>
      </c>
      <c r="H1091" s="79" t="s">
        <v>15</v>
      </c>
      <c r="I1091" s="80">
        <v>66769994.979999997</v>
      </c>
      <c r="J1091" s="162">
        <v>6.9760241324148568E-3</v>
      </c>
      <c r="K1091" s="162">
        <v>0.14563118487679111</v>
      </c>
      <c r="L1091" s="80">
        <v>78780551.609999999</v>
      </c>
    </row>
    <row r="1092" spans="1:12" ht="31.5" customHeight="1" x14ac:dyDescent="0.25">
      <c r="A1092" s="64">
        <v>837</v>
      </c>
      <c r="B1092" s="64" t="s">
        <v>1101</v>
      </c>
      <c r="C1092" s="64" t="s">
        <v>74</v>
      </c>
      <c r="D1092" s="64" t="s">
        <v>526</v>
      </c>
      <c r="E1092" s="70">
        <v>92.7</v>
      </c>
      <c r="F1092" s="64" t="s">
        <v>427</v>
      </c>
      <c r="G1092" s="70">
        <v>1298</v>
      </c>
      <c r="H1092" s="79" t="s">
        <v>15</v>
      </c>
      <c r="I1092" s="80">
        <v>72357457.180000007</v>
      </c>
      <c r="J1092" s="162">
        <v>7.1523533363937472E-3</v>
      </c>
      <c r="K1092" s="162">
        <v>0.15781792745306386</v>
      </c>
      <c r="L1092" s="80">
        <v>82784198.799999997</v>
      </c>
    </row>
    <row r="1093" spans="1:12" ht="15.75" customHeight="1" x14ac:dyDescent="0.25">
      <c r="A1093" s="64">
        <v>838</v>
      </c>
      <c r="B1093" s="64" t="s">
        <v>1102</v>
      </c>
      <c r="C1093" s="64" t="s">
        <v>74</v>
      </c>
      <c r="D1093" s="64" t="s">
        <v>526</v>
      </c>
      <c r="E1093" s="70">
        <v>99.3</v>
      </c>
      <c r="F1093" s="64" t="s">
        <v>427</v>
      </c>
      <c r="G1093" s="70">
        <v>1404</v>
      </c>
      <c r="H1093" s="79" t="s">
        <v>15</v>
      </c>
      <c r="I1093" s="80">
        <v>67558776.859999999</v>
      </c>
      <c r="J1093" s="162">
        <v>7.7364438245738215E-3</v>
      </c>
      <c r="K1093" s="162">
        <v>0.14735158697998357</v>
      </c>
      <c r="L1093" s="80">
        <v>81438058.590000004</v>
      </c>
    </row>
    <row r="1094" spans="1:12" ht="15.75" customHeight="1" x14ac:dyDescent="0.25">
      <c r="A1094" s="64">
        <v>839</v>
      </c>
      <c r="B1094" s="64" t="s">
        <v>1103</v>
      </c>
      <c r="C1094" s="64" t="s">
        <v>74</v>
      </c>
      <c r="D1094" s="64" t="s">
        <v>526</v>
      </c>
      <c r="E1094" s="70">
        <v>100</v>
      </c>
      <c r="F1094" s="64" t="s">
        <v>427</v>
      </c>
      <c r="G1094" s="70">
        <v>1059</v>
      </c>
      <c r="H1094" s="79" t="s">
        <v>15</v>
      </c>
      <c r="I1094" s="80">
        <v>43602252.700000003</v>
      </c>
      <c r="J1094" s="162">
        <v>5.8353945941764084E-3</v>
      </c>
      <c r="K1094" s="162">
        <v>9.5100317528858155E-2</v>
      </c>
      <c r="L1094" s="80">
        <v>151260728.91</v>
      </c>
    </row>
    <row r="1095" spans="1:12" ht="47.25" customHeight="1" x14ac:dyDescent="0.25">
      <c r="A1095" s="64">
        <v>840</v>
      </c>
      <c r="B1095" s="64" t="s">
        <v>1104</v>
      </c>
      <c r="C1095" s="64" t="s">
        <v>74</v>
      </c>
      <c r="D1095" s="64" t="s">
        <v>526</v>
      </c>
      <c r="E1095" s="70">
        <v>99.9</v>
      </c>
      <c r="F1095" s="64" t="s">
        <v>427</v>
      </c>
      <c r="G1095" s="70">
        <v>761</v>
      </c>
      <c r="H1095" s="79" t="s">
        <v>15</v>
      </c>
      <c r="I1095" s="80">
        <v>48009898.969999999</v>
      </c>
      <c r="J1095" s="162">
        <v>4.1933288821229906E-3</v>
      </c>
      <c r="K1095" s="162">
        <v>0.10471377862032803</v>
      </c>
      <c r="L1095" s="80">
        <v>55103179.969999999</v>
      </c>
    </row>
    <row r="1096" spans="1:12" ht="47.25" customHeight="1" x14ac:dyDescent="0.25">
      <c r="A1096" s="64">
        <v>841</v>
      </c>
      <c r="B1096" s="64" t="s">
        <v>1105</v>
      </c>
      <c r="C1096" s="64" t="s">
        <v>74</v>
      </c>
      <c r="D1096" s="64" t="s">
        <v>526</v>
      </c>
      <c r="E1096" s="70">
        <v>99.9</v>
      </c>
      <c r="F1096" s="64" t="s">
        <v>427</v>
      </c>
      <c r="G1096" s="70">
        <v>1029</v>
      </c>
      <c r="H1096" s="79" t="s">
        <v>15</v>
      </c>
      <c r="I1096" s="80">
        <v>49211533.490000002</v>
      </c>
      <c r="J1096" s="162">
        <v>5.6700859654461987E-3</v>
      </c>
      <c r="K1096" s="162">
        <v>0.10733464835363969</v>
      </c>
      <c r="L1096" s="80">
        <v>56372421.359999999</v>
      </c>
    </row>
    <row r="1097" spans="1:12" ht="47.25" customHeight="1" x14ac:dyDescent="0.25">
      <c r="A1097" s="64">
        <v>842</v>
      </c>
      <c r="B1097" s="64" t="s">
        <v>1106</v>
      </c>
      <c r="C1097" s="64" t="s">
        <v>74</v>
      </c>
      <c r="D1097" s="64" t="s">
        <v>526</v>
      </c>
      <c r="E1097" s="70">
        <v>100</v>
      </c>
      <c r="F1097" s="64" t="s">
        <v>427</v>
      </c>
      <c r="G1097" s="70">
        <v>686</v>
      </c>
      <c r="H1097" s="79" t="s">
        <v>15</v>
      </c>
      <c r="I1097" s="80">
        <v>28703732.129999999</v>
      </c>
      <c r="J1097" s="162">
        <v>3.7800573102974655E-3</v>
      </c>
      <c r="K1097" s="162">
        <v>6.2605344237782648E-2</v>
      </c>
      <c r="L1097" s="80">
        <v>36092987.329999998</v>
      </c>
    </row>
    <row r="1098" spans="1:12" ht="47.25" customHeight="1" x14ac:dyDescent="0.25">
      <c r="A1098" s="64">
        <v>843</v>
      </c>
      <c r="B1098" s="64" t="s">
        <v>1107</v>
      </c>
      <c r="C1098" s="64" t="s">
        <v>74</v>
      </c>
      <c r="D1098" s="64" t="s">
        <v>526</v>
      </c>
      <c r="E1098" s="70">
        <v>99.6</v>
      </c>
      <c r="F1098" s="64" t="s">
        <v>427</v>
      </c>
      <c r="G1098" s="70">
        <v>662</v>
      </c>
      <c r="H1098" s="79" t="s">
        <v>15</v>
      </c>
      <c r="I1098" s="80">
        <v>39835735.619999997</v>
      </c>
      <c r="J1098" s="162">
        <v>3.6478104073132977E-3</v>
      </c>
      <c r="K1098" s="162">
        <v>8.6885215140676542E-2</v>
      </c>
      <c r="L1098" s="80">
        <v>47729412.399999999</v>
      </c>
    </row>
    <row r="1099" spans="1:12" ht="47.25" customHeight="1" x14ac:dyDescent="0.25">
      <c r="A1099" s="64">
        <v>844</v>
      </c>
      <c r="B1099" s="64" t="s">
        <v>1108</v>
      </c>
      <c r="C1099" s="64" t="s">
        <v>74</v>
      </c>
      <c r="D1099" s="64" t="s">
        <v>526</v>
      </c>
      <c r="E1099" s="70">
        <v>100</v>
      </c>
      <c r="F1099" s="64" t="s">
        <v>427</v>
      </c>
      <c r="G1099" s="70">
        <v>475</v>
      </c>
      <c r="H1099" s="79" t="s">
        <v>15</v>
      </c>
      <c r="I1099" s="80">
        <v>470530.29</v>
      </c>
      <c r="J1099" s="162">
        <v>2.6173866215616565E-3</v>
      </c>
      <c r="K1099" s="162">
        <v>1.0262676172679882E-3</v>
      </c>
      <c r="L1099" s="80">
        <v>470530.29</v>
      </c>
    </row>
    <row r="1100" spans="1:12" ht="47.25" customHeight="1" x14ac:dyDescent="0.25">
      <c r="A1100" s="64">
        <v>845</v>
      </c>
      <c r="B1100" s="64" t="s">
        <v>1109</v>
      </c>
      <c r="C1100" s="64" t="s">
        <v>74</v>
      </c>
      <c r="D1100" s="64" t="s">
        <v>526</v>
      </c>
      <c r="E1100" s="70">
        <v>99.9</v>
      </c>
      <c r="F1100" s="64" t="s">
        <v>427</v>
      </c>
      <c r="G1100" s="70">
        <v>685</v>
      </c>
      <c r="H1100" s="79" t="s">
        <v>15</v>
      </c>
      <c r="I1100" s="80">
        <v>26471367.329999998</v>
      </c>
      <c r="J1100" s="162">
        <v>3.7745470226731256E-3</v>
      </c>
      <c r="K1100" s="162">
        <v>5.7736361830361155E-2</v>
      </c>
      <c r="L1100" s="80">
        <v>32551069.539999999</v>
      </c>
    </row>
    <row r="1101" spans="1:12" ht="47.25" customHeight="1" x14ac:dyDescent="0.25">
      <c r="A1101" s="64">
        <v>846</v>
      </c>
      <c r="B1101" s="64" t="s">
        <v>1110</v>
      </c>
      <c r="C1101" s="64" t="s">
        <v>74</v>
      </c>
      <c r="D1101" s="64" t="s">
        <v>526</v>
      </c>
      <c r="E1101" s="70">
        <v>100</v>
      </c>
      <c r="F1101" s="64" t="s">
        <v>427</v>
      </c>
      <c r="G1101" s="70">
        <v>552</v>
      </c>
      <c r="H1101" s="79" t="s">
        <v>15</v>
      </c>
      <c r="I1101" s="80">
        <v>27849712.75</v>
      </c>
      <c r="J1101" s="162">
        <v>3.0416787686358615E-3</v>
      </c>
      <c r="K1101" s="162">
        <v>6.0742653454978236E-2</v>
      </c>
      <c r="L1101" s="80">
        <v>35886489.240000002</v>
      </c>
    </row>
    <row r="1102" spans="1:12" ht="47.25" customHeight="1" x14ac:dyDescent="0.25">
      <c r="A1102" s="64">
        <v>847</v>
      </c>
      <c r="B1102" s="64" t="s">
        <v>1111</v>
      </c>
      <c r="C1102" s="64" t="s">
        <v>74</v>
      </c>
      <c r="D1102" s="64" t="s">
        <v>526</v>
      </c>
      <c r="E1102" s="70">
        <v>99.9</v>
      </c>
      <c r="F1102" s="64" t="s">
        <v>427</v>
      </c>
      <c r="G1102" s="70">
        <v>891</v>
      </c>
      <c r="H1102" s="79" t="s">
        <v>15</v>
      </c>
      <c r="I1102" s="80">
        <v>37346574.719999999</v>
      </c>
      <c r="J1102" s="162">
        <v>4.9096662732872332E-3</v>
      </c>
      <c r="K1102" s="162">
        <v>8.1456138033144013E-2</v>
      </c>
      <c r="L1102" s="80">
        <v>51031748.619999997</v>
      </c>
    </row>
    <row r="1103" spans="1:12" ht="47.25" customHeight="1" x14ac:dyDescent="0.25">
      <c r="A1103" s="64">
        <v>848</v>
      </c>
      <c r="B1103" s="64" t="s">
        <v>1112</v>
      </c>
      <c r="C1103" s="64" t="s">
        <v>74</v>
      </c>
      <c r="D1103" s="64" t="s">
        <v>526</v>
      </c>
      <c r="E1103" s="70">
        <v>94.9</v>
      </c>
      <c r="F1103" s="64" t="s">
        <v>427</v>
      </c>
      <c r="G1103" s="70">
        <v>768</v>
      </c>
      <c r="H1103" s="79" t="s">
        <v>15</v>
      </c>
      <c r="I1103" s="80">
        <v>30296027.379999999</v>
      </c>
      <c r="J1103" s="162">
        <v>4.2319008954933724E-3</v>
      </c>
      <c r="K1103" s="162">
        <v>6.6078279109211727E-2</v>
      </c>
      <c r="L1103" s="80">
        <v>37230897.68</v>
      </c>
    </row>
    <row r="1104" spans="1:12" ht="15.75" customHeight="1" x14ac:dyDescent="0.25">
      <c r="A1104" s="64">
        <v>849</v>
      </c>
      <c r="B1104" s="64" t="s">
        <v>1113</v>
      </c>
      <c r="C1104" s="64" t="s">
        <v>74</v>
      </c>
      <c r="D1104" s="64" t="s">
        <v>526</v>
      </c>
      <c r="E1104" s="70">
        <v>99.6</v>
      </c>
      <c r="F1104" s="64" t="s">
        <v>427</v>
      </c>
      <c r="G1104" s="70">
        <v>774</v>
      </c>
      <c r="H1104" s="79" t="s">
        <v>15</v>
      </c>
      <c r="I1104" s="80">
        <v>42580595.32</v>
      </c>
      <c r="J1104" s="162">
        <v>4.2649626212394147E-3</v>
      </c>
      <c r="K1104" s="162">
        <v>9.2871993641278336E-2</v>
      </c>
      <c r="L1104" s="80">
        <v>47103306.880000003</v>
      </c>
    </row>
    <row r="1105" spans="1:12" ht="126" customHeight="1" x14ac:dyDescent="0.25">
      <c r="A1105" s="64">
        <v>850</v>
      </c>
      <c r="B1105" s="64" t="s">
        <v>1114</v>
      </c>
      <c r="C1105" s="64" t="s">
        <v>74</v>
      </c>
      <c r="D1105" s="64" t="s">
        <v>526</v>
      </c>
      <c r="E1105" s="70">
        <v>100</v>
      </c>
      <c r="F1105" s="64" t="s">
        <v>831</v>
      </c>
      <c r="G1105" s="70">
        <v>882066</v>
      </c>
      <c r="H1105" s="79" t="s">
        <v>15</v>
      </c>
      <c r="I1105" s="80">
        <v>69247330.260000005</v>
      </c>
      <c r="J1105" s="162">
        <v>4.8604373636513767</v>
      </c>
      <c r="K1105" s="162">
        <v>0.15103446927529293</v>
      </c>
      <c r="L1105" s="80">
        <v>263175043.31</v>
      </c>
    </row>
    <row r="1106" spans="1:12" ht="31.5" customHeight="1" x14ac:dyDescent="0.25">
      <c r="A1106" s="64">
        <v>851</v>
      </c>
      <c r="B1106" s="64" t="s">
        <v>1115</v>
      </c>
      <c r="C1106" s="64" t="s">
        <v>74</v>
      </c>
      <c r="D1106" s="64" t="s">
        <v>526</v>
      </c>
      <c r="E1106" s="70">
        <v>100</v>
      </c>
      <c r="F1106" s="64" t="s">
        <v>412</v>
      </c>
      <c r="G1106" s="70">
        <v>364</v>
      </c>
      <c r="H1106" s="79" t="s">
        <v>15</v>
      </c>
      <c r="I1106" s="80">
        <v>36717324.009999998</v>
      </c>
      <c r="J1106" s="162">
        <v>2.0057446952598799E-3</v>
      </c>
      <c r="K1106" s="162">
        <v>8.0083687331158615E-2</v>
      </c>
      <c r="L1106" s="80">
        <v>42639547.810000002</v>
      </c>
    </row>
    <row r="1107" spans="1:12" ht="31.5" customHeight="1" x14ac:dyDescent="0.25">
      <c r="A1107" s="64">
        <v>852</v>
      </c>
      <c r="B1107" s="64" t="s">
        <v>1116</v>
      </c>
      <c r="C1107" s="64" t="s">
        <v>74</v>
      </c>
      <c r="D1107" s="64" t="s">
        <v>526</v>
      </c>
      <c r="E1107" s="70">
        <v>100</v>
      </c>
      <c r="F1107" s="64" t="s">
        <v>412</v>
      </c>
      <c r="G1107" s="70">
        <v>96</v>
      </c>
      <c r="H1107" s="79" t="s">
        <v>15</v>
      </c>
      <c r="I1107" s="80">
        <v>13061123.51</v>
      </c>
      <c r="J1107" s="162">
        <v>5.2898761193667155E-4</v>
      </c>
      <c r="K1107" s="162">
        <v>2.8487449986377294E-2</v>
      </c>
      <c r="L1107" s="80">
        <v>13790833.85</v>
      </c>
    </row>
    <row r="1108" spans="1:12" ht="31.5" customHeight="1" x14ac:dyDescent="0.25">
      <c r="A1108" s="64">
        <v>853</v>
      </c>
      <c r="B1108" s="64" t="s">
        <v>1117</v>
      </c>
      <c r="C1108" s="64" t="s">
        <v>74</v>
      </c>
      <c r="D1108" s="64" t="s">
        <v>526</v>
      </c>
      <c r="E1108" s="70">
        <v>100</v>
      </c>
      <c r="F1108" s="64" t="s">
        <v>412</v>
      </c>
      <c r="G1108" s="70">
        <v>310</v>
      </c>
      <c r="H1108" s="79" t="s">
        <v>15</v>
      </c>
      <c r="I1108" s="80">
        <v>34165919.390000001</v>
      </c>
      <c r="J1108" s="162">
        <v>1.7081891635455019E-3</v>
      </c>
      <c r="K1108" s="162">
        <v>7.4518851239407907E-2</v>
      </c>
      <c r="L1108" s="80">
        <v>38379744.899999999</v>
      </c>
    </row>
    <row r="1109" spans="1:12" ht="31.5" customHeight="1" x14ac:dyDescent="0.25">
      <c r="A1109" s="64">
        <v>854</v>
      </c>
      <c r="B1109" s="64" t="s">
        <v>1118</v>
      </c>
      <c r="C1109" s="64" t="s">
        <v>74</v>
      </c>
      <c r="D1109" s="64" t="s">
        <v>526</v>
      </c>
      <c r="E1109" s="70">
        <v>100</v>
      </c>
      <c r="F1109" s="64" t="s">
        <v>412</v>
      </c>
      <c r="G1109" s="70">
        <v>362</v>
      </c>
      <c r="H1109" s="79" t="s">
        <v>15</v>
      </c>
      <c r="I1109" s="80">
        <v>30719792.23</v>
      </c>
      <c r="J1109" s="162">
        <v>1.9947241200111991E-3</v>
      </c>
      <c r="K1109" s="162">
        <v>6.700254722145467E-2</v>
      </c>
      <c r="L1109" s="80">
        <v>35816154.409999996</v>
      </c>
    </row>
    <row r="1110" spans="1:12" ht="15.75" customHeight="1" x14ac:dyDescent="0.25">
      <c r="A1110" s="64">
        <v>855</v>
      </c>
      <c r="B1110" s="64" t="s">
        <v>1119</v>
      </c>
      <c r="C1110" s="64" t="s">
        <v>74</v>
      </c>
      <c r="D1110" s="64" t="s">
        <v>526</v>
      </c>
      <c r="E1110" s="70">
        <v>100</v>
      </c>
      <c r="F1110" s="64" t="s">
        <v>412</v>
      </c>
      <c r="G1110" s="70">
        <v>205</v>
      </c>
      <c r="H1110" s="79" t="s">
        <v>15</v>
      </c>
      <c r="I1110" s="80">
        <v>31011464.149999999</v>
      </c>
      <c r="J1110" s="162">
        <v>1.1296089629897674E-3</v>
      </c>
      <c r="K1110" s="162">
        <v>6.7638709127975885E-2</v>
      </c>
      <c r="L1110" s="80">
        <v>35182682.549999997</v>
      </c>
    </row>
    <row r="1111" spans="1:12" ht="31.5" customHeight="1" x14ac:dyDescent="0.25">
      <c r="A1111" s="64">
        <v>856</v>
      </c>
      <c r="B1111" s="64" t="s">
        <v>1120</v>
      </c>
      <c r="C1111" s="64" t="s">
        <v>74</v>
      </c>
      <c r="D1111" s="64" t="s">
        <v>526</v>
      </c>
      <c r="E1111" s="70">
        <v>100</v>
      </c>
      <c r="F1111" s="64" t="s">
        <v>412</v>
      </c>
      <c r="G1111" s="70">
        <v>296</v>
      </c>
      <c r="H1111" s="79" t="s">
        <v>15</v>
      </c>
      <c r="I1111" s="80">
        <v>30268538.870000001</v>
      </c>
      <c r="J1111" s="162">
        <v>1.6310451368047375E-3</v>
      </c>
      <c r="K1111" s="162">
        <v>6.6018324270470205E-2</v>
      </c>
      <c r="L1111" s="80">
        <v>33645715.340000004</v>
      </c>
    </row>
    <row r="1112" spans="1:12" ht="31.5" customHeight="1" x14ac:dyDescent="0.25">
      <c r="A1112" s="64">
        <v>857</v>
      </c>
      <c r="B1112" s="64" t="s">
        <v>1121</v>
      </c>
      <c r="C1112" s="64" t="s">
        <v>74</v>
      </c>
      <c r="D1112" s="64" t="s">
        <v>526</v>
      </c>
      <c r="E1112" s="70">
        <v>100</v>
      </c>
      <c r="F1112" s="64" t="s">
        <v>412</v>
      </c>
      <c r="G1112" s="70">
        <v>102</v>
      </c>
      <c r="H1112" s="79" t="s">
        <v>15</v>
      </c>
      <c r="I1112" s="80">
        <v>14681265.199999999</v>
      </c>
      <c r="J1112" s="162">
        <v>5.6204933768271362E-4</v>
      </c>
      <c r="K1112" s="162">
        <v>3.2021120373108038E-2</v>
      </c>
      <c r="L1112" s="80">
        <v>15246255.17</v>
      </c>
    </row>
    <row r="1113" spans="1:12" ht="15.75" customHeight="1" x14ac:dyDescent="0.25">
      <c r="A1113" s="64">
        <v>858</v>
      </c>
      <c r="B1113" s="64" t="s">
        <v>1122</v>
      </c>
      <c r="C1113" s="64" t="s">
        <v>74</v>
      </c>
      <c r="D1113" s="64" t="s">
        <v>526</v>
      </c>
      <c r="E1113" s="70">
        <v>100</v>
      </c>
      <c r="F1113" s="64" t="s">
        <v>412</v>
      </c>
      <c r="G1113" s="70">
        <v>325</v>
      </c>
      <c r="H1113" s="79" t="s">
        <v>15</v>
      </c>
      <c r="I1113" s="80">
        <v>26552753.420000002</v>
      </c>
      <c r="J1113" s="162">
        <v>1.790843477910607E-3</v>
      </c>
      <c r="K1113" s="162">
        <v>5.7913871993762252E-2</v>
      </c>
      <c r="L1113" s="80">
        <v>30720584.760000002</v>
      </c>
    </row>
    <row r="1114" spans="1:12" ht="31.5" customHeight="1" x14ac:dyDescent="0.25">
      <c r="A1114" s="64">
        <v>859</v>
      </c>
      <c r="B1114" s="64" t="s">
        <v>1123</v>
      </c>
      <c r="C1114" s="64" t="s">
        <v>74</v>
      </c>
      <c r="D1114" s="64" t="s">
        <v>526</v>
      </c>
      <c r="E1114" s="70">
        <v>100</v>
      </c>
      <c r="F1114" s="64" t="s">
        <v>412</v>
      </c>
      <c r="G1114" s="70">
        <v>80</v>
      </c>
      <c r="H1114" s="79" t="s">
        <v>15</v>
      </c>
      <c r="I1114" s="80">
        <v>10087804.439999999</v>
      </c>
      <c r="J1114" s="162">
        <v>4.4082300994722627E-4</v>
      </c>
      <c r="K1114" s="162">
        <v>2.2002381666234989E-2</v>
      </c>
      <c r="L1114" s="80">
        <v>11565283.279999999</v>
      </c>
    </row>
    <row r="1115" spans="1:12" ht="31.5" customHeight="1" x14ac:dyDescent="0.25">
      <c r="A1115" s="64">
        <v>860</v>
      </c>
      <c r="B1115" s="64" t="s">
        <v>1124</v>
      </c>
      <c r="C1115" s="64" t="s">
        <v>74</v>
      </c>
      <c r="D1115" s="64" t="s">
        <v>526</v>
      </c>
      <c r="E1115" s="70">
        <v>100</v>
      </c>
      <c r="F1115" s="64" t="s">
        <v>412</v>
      </c>
      <c r="G1115" s="70">
        <v>200</v>
      </c>
      <c r="H1115" s="79" t="s">
        <v>15</v>
      </c>
      <c r="I1115" s="80">
        <v>19621668.449999999</v>
      </c>
      <c r="J1115" s="162">
        <v>1.1020575248680657E-3</v>
      </c>
      <c r="K1115" s="162">
        <v>4.2796570922148197E-2</v>
      </c>
      <c r="L1115" s="80">
        <v>22068844.640000001</v>
      </c>
    </row>
    <row r="1116" spans="1:12" ht="31.5" customHeight="1" x14ac:dyDescent="0.25">
      <c r="A1116" s="64">
        <v>861</v>
      </c>
      <c r="B1116" s="64" t="s">
        <v>1125</v>
      </c>
      <c r="C1116" s="64" t="s">
        <v>74</v>
      </c>
      <c r="D1116" s="64" t="s">
        <v>526</v>
      </c>
      <c r="E1116" s="70">
        <v>100</v>
      </c>
      <c r="F1116" s="64" t="s">
        <v>412</v>
      </c>
      <c r="G1116" s="70">
        <v>167</v>
      </c>
      <c r="H1116" s="79" t="s">
        <v>15</v>
      </c>
      <c r="I1116" s="80">
        <v>17580631.260000002</v>
      </c>
      <c r="J1116" s="162">
        <v>9.20218033264835E-4</v>
      </c>
      <c r="K1116" s="162">
        <v>3.8344890725881459E-2</v>
      </c>
      <c r="L1116" s="80">
        <v>22239637.48</v>
      </c>
    </row>
    <row r="1117" spans="1:12" ht="31.5" customHeight="1" x14ac:dyDescent="0.25">
      <c r="A1117" s="64">
        <v>862</v>
      </c>
      <c r="B1117" s="64" t="s">
        <v>1126</v>
      </c>
      <c r="C1117" s="64" t="s">
        <v>74</v>
      </c>
      <c r="D1117" s="64" t="s">
        <v>526</v>
      </c>
      <c r="E1117" s="70">
        <v>100</v>
      </c>
      <c r="F1117" s="64" t="s">
        <v>412</v>
      </c>
      <c r="G1117" s="70">
        <v>290</v>
      </c>
      <c r="H1117" s="79" t="s">
        <v>15</v>
      </c>
      <c r="I1117" s="80">
        <v>37917335.68</v>
      </c>
      <c r="J1117" s="162">
        <v>1.5979834110586954E-3</v>
      </c>
      <c r="K1117" s="162">
        <v>8.270101748702316E-2</v>
      </c>
      <c r="L1117" s="80">
        <v>39698669.57</v>
      </c>
    </row>
    <row r="1118" spans="1:12" ht="31.5" customHeight="1" x14ac:dyDescent="0.25">
      <c r="A1118" s="64">
        <v>863</v>
      </c>
      <c r="B1118" s="64" t="s">
        <v>1127</v>
      </c>
      <c r="C1118" s="64" t="s">
        <v>74</v>
      </c>
      <c r="D1118" s="64" t="s">
        <v>526</v>
      </c>
      <c r="E1118" s="70">
        <v>100</v>
      </c>
      <c r="F1118" s="64" t="s">
        <v>412</v>
      </c>
      <c r="G1118" s="70">
        <v>156</v>
      </c>
      <c r="H1118" s="79" t="s">
        <v>15</v>
      </c>
      <c r="I1118" s="80">
        <v>13531585.67</v>
      </c>
      <c r="J1118" s="162">
        <v>8.5960486939709135E-4</v>
      </c>
      <c r="K1118" s="162">
        <v>2.9513569006170793E-2</v>
      </c>
      <c r="L1118" s="80">
        <v>18565809.829999998</v>
      </c>
    </row>
    <row r="1119" spans="1:12" ht="31.5" customHeight="1" x14ac:dyDescent="0.25">
      <c r="A1119" s="64">
        <v>864</v>
      </c>
      <c r="B1119" s="64" t="s">
        <v>1128</v>
      </c>
      <c r="C1119" s="64" t="s">
        <v>74</v>
      </c>
      <c r="D1119" s="64" t="s">
        <v>526</v>
      </c>
      <c r="E1119" s="70">
        <v>100</v>
      </c>
      <c r="F1119" s="64" t="s">
        <v>412</v>
      </c>
      <c r="G1119" s="70">
        <v>247</v>
      </c>
      <c r="H1119" s="79" t="s">
        <v>15</v>
      </c>
      <c r="I1119" s="80">
        <v>31661562.629999999</v>
      </c>
      <c r="J1119" s="162">
        <v>1.3610410432120612E-3</v>
      </c>
      <c r="K1119" s="162">
        <v>6.9056630635343966E-2</v>
      </c>
      <c r="L1119" s="80">
        <v>34190219.479999997</v>
      </c>
    </row>
    <row r="1120" spans="1:12" ht="31.5" customHeight="1" x14ac:dyDescent="0.25">
      <c r="A1120" s="64">
        <v>865</v>
      </c>
      <c r="B1120" s="64" t="s">
        <v>1129</v>
      </c>
      <c r="C1120" s="64" t="s">
        <v>74</v>
      </c>
      <c r="D1120" s="64" t="s">
        <v>526</v>
      </c>
      <c r="E1120" s="70">
        <v>100</v>
      </c>
      <c r="F1120" s="64" t="s">
        <v>412</v>
      </c>
      <c r="G1120" s="70">
        <v>243</v>
      </c>
      <c r="H1120" s="79" t="s">
        <v>15</v>
      </c>
      <c r="I1120" s="80">
        <v>23855847.030000001</v>
      </c>
      <c r="J1120" s="162">
        <v>1.3389998927146999E-3</v>
      </c>
      <c r="K1120" s="162">
        <v>5.2031683846299699E-2</v>
      </c>
      <c r="L1120" s="80">
        <v>27759124.039999999</v>
      </c>
    </row>
    <row r="1121" spans="1:12" ht="31.5" customHeight="1" x14ac:dyDescent="0.25">
      <c r="A1121" s="64">
        <v>866</v>
      </c>
      <c r="B1121" s="64" t="s">
        <v>1130</v>
      </c>
      <c r="C1121" s="64" t="s">
        <v>74</v>
      </c>
      <c r="D1121" s="64" t="s">
        <v>526</v>
      </c>
      <c r="E1121" s="70">
        <v>100</v>
      </c>
      <c r="F1121" s="64" t="s">
        <v>412</v>
      </c>
      <c r="G1121" s="70">
        <v>326</v>
      </c>
      <c r="H1121" s="79" t="s">
        <v>15</v>
      </c>
      <c r="I1121" s="80">
        <v>31504773.27</v>
      </c>
      <c r="J1121" s="162">
        <v>1.7963537655349472E-3</v>
      </c>
      <c r="K1121" s="162">
        <v>6.8714659360975691E-2</v>
      </c>
      <c r="L1121" s="80">
        <v>37496547.630000003</v>
      </c>
    </row>
    <row r="1122" spans="1:12" ht="31.5" customHeight="1" x14ac:dyDescent="0.25">
      <c r="A1122" s="64">
        <v>867</v>
      </c>
      <c r="B1122" s="64" t="s">
        <v>1131</v>
      </c>
      <c r="C1122" s="64" t="s">
        <v>74</v>
      </c>
      <c r="D1122" s="64" t="s">
        <v>526</v>
      </c>
      <c r="E1122" s="70">
        <v>100</v>
      </c>
      <c r="F1122" s="64" t="s">
        <v>412</v>
      </c>
      <c r="G1122" s="70">
        <v>260</v>
      </c>
      <c r="H1122" s="79" t="s">
        <v>15</v>
      </c>
      <c r="I1122" s="80">
        <v>24671508.260000002</v>
      </c>
      <c r="J1122" s="162">
        <v>1.4326747823284855E-3</v>
      </c>
      <c r="K1122" s="162">
        <v>5.3810712157123172E-2</v>
      </c>
      <c r="L1122" s="80">
        <v>29095578.27</v>
      </c>
    </row>
    <row r="1123" spans="1:12" ht="15.75" customHeight="1" x14ac:dyDescent="0.25">
      <c r="A1123" s="64">
        <v>868</v>
      </c>
      <c r="B1123" s="64" t="s">
        <v>1132</v>
      </c>
      <c r="C1123" s="64" t="s">
        <v>74</v>
      </c>
      <c r="D1123" s="64" t="s">
        <v>526</v>
      </c>
      <c r="E1123" s="70">
        <v>100</v>
      </c>
      <c r="F1123" s="64" t="s">
        <v>412</v>
      </c>
      <c r="G1123" s="70">
        <v>170</v>
      </c>
      <c r="H1123" s="79" t="s">
        <v>15</v>
      </c>
      <c r="I1123" s="80">
        <v>22321279.18</v>
      </c>
      <c r="J1123" s="162">
        <v>9.3674889613785603E-4</v>
      </c>
      <c r="K1123" s="162">
        <v>4.8684657471110213E-2</v>
      </c>
      <c r="L1123" s="80">
        <v>24543247.84</v>
      </c>
    </row>
    <row r="1124" spans="1:12" ht="15.75" customHeight="1" x14ac:dyDescent="0.25">
      <c r="A1124" s="64">
        <v>869</v>
      </c>
      <c r="B1124" s="64" t="s">
        <v>1133</v>
      </c>
      <c r="C1124" s="64" t="s">
        <v>74</v>
      </c>
      <c r="D1124" s="64" t="s">
        <v>526</v>
      </c>
      <c r="E1124" s="70">
        <v>100</v>
      </c>
      <c r="F1124" s="64" t="s">
        <v>412</v>
      </c>
      <c r="G1124" s="70">
        <v>235</v>
      </c>
      <c r="H1124" s="79" t="s">
        <v>15</v>
      </c>
      <c r="I1124" s="80">
        <v>25668392.07</v>
      </c>
      <c r="J1124" s="162">
        <v>1.2949175917199773E-3</v>
      </c>
      <c r="K1124" s="162">
        <v>5.5985002726985811E-2</v>
      </c>
      <c r="L1124" s="80">
        <v>29253904.379999999</v>
      </c>
    </row>
    <row r="1125" spans="1:12" ht="15.75" customHeight="1" x14ac:dyDescent="0.25">
      <c r="A1125" s="64">
        <v>870</v>
      </c>
      <c r="B1125" s="64" t="s">
        <v>1134</v>
      </c>
      <c r="C1125" s="64" t="s">
        <v>74</v>
      </c>
      <c r="D1125" s="64" t="s">
        <v>526</v>
      </c>
      <c r="E1125" s="70">
        <v>100</v>
      </c>
      <c r="F1125" s="64" t="s">
        <v>412</v>
      </c>
      <c r="G1125" s="70">
        <v>195</v>
      </c>
      <c r="H1125" s="79" t="s">
        <v>15</v>
      </c>
      <c r="I1125" s="80">
        <v>24764783.809999999</v>
      </c>
      <c r="J1125" s="162">
        <v>1.0745060867463642E-3</v>
      </c>
      <c r="K1125" s="162">
        <v>5.4014154270165156E-2</v>
      </c>
      <c r="L1125" s="80">
        <v>30490236.41</v>
      </c>
    </row>
    <row r="1126" spans="1:12" ht="15.75" customHeight="1" x14ac:dyDescent="0.25">
      <c r="A1126" s="64">
        <v>871</v>
      </c>
      <c r="B1126" s="64" t="s">
        <v>1135</v>
      </c>
      <c r="C1126" s="64" t="s">
        <v>74</v>
      </c>
      <c r="D1126" s="64" t="s">
        <v>526</v>
      </c>
      <c r="E1126" s="70">
        <v>93.9</v>
      </c>
      <c r="F1126" s="64" t="s">
        <v>412</v>
      </c>
      <c r="G1126" s="70"/>
      <c r="H1126" s="79" t="s">
        <v>15</v>
      </c>
      <c r="I1126" s="80">
        <v>6567790.5499999998</v>
      </c>
      <c r="J1126" s="162">
        <v>0</v>
      </c>
      <c r="K1126" s="162">
        <v>1.4324924243375937E-2</v>
      </c>
      <c r="L1126" s="80">
        <v>7117482.75</v>
      </c>
    </row>
    <row r="1127" spans="1:12" ht="31.5" customHeight="1" x14ac:dyDescent="0.25">
      <c r="A1127" s="64">
        <v>872</v>
      </c>
      <c r="B1127" s="64" t="s">
        <v>1136</v>
      </c>
      <c r="C1127" s="64" t="s">
        <v>74</v>
      </c>
      <c r="D1127" s="64" t="s">
        <v>526</v>
      </c>
      <c r="E1127" s="70">
        <v>100</v>
      </c>
      <c r="F1127" s="64" t="s">
        <v>412</v>
      </c>
      <c r="G1127" s="70">
        <v>144</v>
      </c>
      <c r="H1127" s="79" t="s">
        <v>15</v>
      </c>
      <c r="I1127" s="80">
        <v>16825653.760000002</v>
      </c>
      <c r="J1127" s="162">
        <v>7.9348141790500733E-4</v>
      </c>
      <c r="K1127" s="162">
        <v>3.6698218924973713E-2</v>
      </c>
      <c r="L1127" s="80">
        <v>18804267.359999999</v>
      </c>
    </row>
    <row r="1128" spans="1:12" ht="31.5" customHeight="1" x14ac:dyDescent="0.25">
      <c r="A1128" s="64">
        <v>873</v>
      </c>
      <c r="B1128" s="64" t="s">
        <v>1137</v>
      </c>
      <c r="C1128" s="64" t="s">
        <v>74</v>
      </c>
      <c r="D1128" s="64" t="s">
        <v>526</v>
      </c>
      <c r="E1128" s="70">
        <v>100</v>
      </c>
      <c r="F1128" s="64" t="s">
        <v>412</v>
      </c>
      <c r="G1128" s="70">
        <v>90</v>
      </c>
      <c r="H1128" s="79" t="s">
        <v>15</v>
      </c>
      <c r="I1128" s="80">
        <v>11807303.699999999</v>
      </c>
      <c r="J1128" s="162">
        <v>4.9592588619062959E-4</v>
      </c>
      <c r="K1128" s="162">
        <v>2.575275958229703E-2</v>
      </c>
      <c r="L1128" s="80">
        <v>13368842.060000001</v>
      </c>
    </row>
    <row r="1129" spans="1:12" ht="15.75" customHeight="1" x14ac:dyDescent="0.25">
      <c r="A1129" s="64">
        <v>874</v>
      </c>
      <c r="B1129" s="64" t="s">
        <v>1138</v>
      </c>
      <c r="C1129" s="64" t="s">
        <v>74</v>
      </c>
      <c r="D1129" s="64" t="s">
        <v>526</v>
      </c>
      <c r="E1129" s="70">
        <v>100</v>
      </c>
      <c r="F1129" s="64" t="s">
        <v>412</v>
      </c>
      <c r="G1129" s="70">
        <v>83</v>
      </c>
      <c r="H1129" s="79" t="s">
        <v>15</v>
      </c>
      <c r="I1129" s="80">
        <v>12008209.560000001</v>
      </c>
      <c r="J1129" s="162">
        <v>4.5735387282024731E-4</v>
      </c>
      <c r="K1129" s="162">
        <v>2.6190952792424647E-2</v>
      </c>
      <c r="L1129" s="80">
        <v>12248688.880000001</v>
      </c>
    </row>
    <row r="1130" spans="1:12" ht="31.5" customHeight="1" x14ac:dyDescent="0.25">
      <c r="A1130" s="64">
        <v>875</v>
      </c>
      <c r="B1130" s="64" t="s">
        <v>1139</v>
      </c>
      <c r="C1130" s="64" t="s">
        <v>74</v>
      </c>
      <c r="D1130" s="64" t="s">
        <v>526</v>
      </c>
      <c r="E1130" s="70">
        <v>100</v>
      </c>
      <c r="F1130" s="64" t="s">
        <v>412</v>
      </c>
      <c r="G1130" s="70">
        <v>630</v>
      </c>
      <c r="H1130" s="79" t="s">
        <v>15</v>
      </c>
      <c r="I1130" s="80">
        <v>62442702.700000003</v>
      </c>
      <c r="J1130" s="162">
        <v>3.4714812033344068E-3</v>
      </c>
      <c r="K1130" s="162">
        <v>0.1361929828485694</v>
      </c>
      <c r="L1130" s="80">
        <v>71316317.390000001</v>
      </c>
    </row>
    <row r="1131" spans="1:12" ht="15.75" customHeight="1" x14ac:dyDescent="0.25">
      <c r="A1131" s="64">
        <v>876</v>
      </c>
      <c r="B1131" s="64" t="s">
        <v>1140</v>
      </c>
      <c r="C1131" s="64" t="s">
        <v>74</v>
      </c>
      <c r="D1131" s="64" t="s">
        <v>526</v>
      </c>
      <c r="E1131" s="70">
        <v>100</v>
      </c>
      <c r="F1131" s="64" t="s">
        <v>412</v>
      </c>
      <c r="G1131" s="70">
        <v>160</v>
      </c>
      <c r="H1131" s="79" t="s">
        <v>15</v>
      </c>
      <c r="I1131" s="80">
        <v>16517484.199999999</v>
      </c>
      <c r="J1131" s="162">
        <v>8.8164601989445255E-4</v>
      </c>
      <c r="K1131" s="162">
        <v>3.6026074226157986E-2</v>
      </c>
      <c r="L1131" s="80">
        <v>18550170.010000002</v>
      </c>
    </row>
    <row r="1132" spans="1:12" ht="15.75" customHeight="1" x14ac:dyDescent="0.25">
      <c r="A1132" s="64">
        <v>877</v>
      </c>
      <c r="B1132" s="64" t="s">
        <v>1141</v>
      </c>
      <c r="C1132" s="64" t="s">
        <v>74</v>
      </c>
      <c r="D1132" s="64" t="s">
        <v>526</v>
      </c>
      <c r="E1132" s="70">
        <v>100</v>
      </c>
      <c r="F1132" s="64" t="s">
        <v>412</v>
      </c>
      <c r="G1132" s="70">
        <v>156</v>
      </c>
      <c r="H1132" s="79" t="s">
        <v>15</v>
      </c>
      <c r="I1132" s="80">
        <v>17255508.239999998</v>
      </c>
      <c r="J1132" s="162">
        <v>8.5960486939709135E-4</v>
      </c>
      <c r="K1132" s="162">
        <v>3.7635769051579948E-2</v>
      </c>
      <c r="L1132" s="80">
        <v>17989934.34</v>
      </c>
    </row>
    <row r="1133" spans="1:12" ht="31.5" customHeight="1" x14ac:dyDescent="0.25">
      <c r="A1133" s="64">
        <v>878</v>
      </c>
      <c r="B1133" s="64" t="s">
        <v>1142</v>
      </c>
      <c r="C1133" s="64" t="s">
        <v>74</v>
      </c>
      <c r="D1133" s="64" t="s">
        <v>526</v>
      </c>
      <c r="E1133" s="70">
        <v>100</v>
      </c>
      <c r="F1133" s="64" t="s">
        <v>412</v>
      </c>
      <c r="G1133" s="70">
        <v>190</v>
      </c>
      <c r="H1133" s="79" t="s">
        <v>15</v>
      </c>
      <c r="I1133" s="80">
        <v>22841686.359999999</v>
      </c>
      <c r="J1133" s="162">
        <v>1.0469546486246626E-3</v>
      </c>
      <c r="K1133" s="162">
        <v>4.9819710937333929E-2</v>
      </c>
      <c r="L1133" s="80">
        <v>26644801.84</v>
      </c>
    </row>
    <row r="1134" spans="1:12" ht="15.75" customHeight="1" x14ac:dyDescent="0.25">
      <c r="A1134" s="64">
        <v>879</v>
      </c>
      <c r="B1134" s="64" t="s">
        <v>1143</v>
      </c>
      <c r="C1134" s="64" t="s">
        <v>74</v>
      </c>
      <c r="D1134" s="64" t="s">
        <v>526</v>
      </c>
      <c r="E1134" s="70">
        <v>100</v>
      </c>
      <c r="F1134" s="64" t="s">
        <v>412</v>
      </c>
      <c r="G1134" s="70">
        <v>677</v>
      </c>
      <c r="H1134" s="79" t="s">
        <v>15</v>
      </c>
      <c r="I1134" s="80">
        <v>80227137.129999995</v>
      </c>
      <c r="J1134" s="162">
        <v>3.7304647216784025E-3</v>
      </c>
      <c r="K1134" s="162">
        <v>0.17498238607048497</v>
      </c>
      <c r="L1134" s="80">
        <v>90746060.540000007</v>
      </c>
    </row>
    <row r="1135" spans="1:12" ht="31.5" customHeight="1" x14ac:dyDescent="0.25">
      <c r="A1135" s="64">
        <v>880</v>
      </c>
      <c r="B1135" s="64" t="s">
        <v>1144</v>
      </c>
      <c r="C1135" s="64" t="s">
        <v>74</v>
      </c>
      <c r="D1135" s="64" t="s">
        <v>526</v>
      </c>
      <c r="E1135" s="70">
        <v>100</v>
      </c>
      <c r="F1135" s="64" t="s">
        <v>412</v>
      </c>
      <c r="G1135" s="70">
        <v>213</v>
      </c>
      <c r="H1135" s="79" t="s">
        <v>15</v>
      </c>
      <c r="I1135" s="80">
        <v>24386752.690000001</v>
      </c>
      <c r="J1135" s="162">
        <v>1.17369126398449E-3</v>
      </c>
      <c r="K1135" s="162">
        <v>5.3189635413418347E-2</v>
      </c>
      <c r="L1135" s="80">
        <v>26145762.609999999</v>
      </c>
    </row>
    <row r="1136" spans="1:12" ht="31.5" customHeight="1" x14ac:dyDescent="0.25">
      <c r="A1136" s="64">
        <v>881</v>
      </c>
      <c r="B1136" s="64" t="s">
        <v>1145</v>
      </c>
      <c r="C1136" s="64" t="s">
        <v>74</v>
      </c>
      <c r="D1136" s="64" t="s">
        <v>526</v>
      </c>
      <c r="E1136" s="70">
        <v>100</v>
      </c>
      <c r="F1136" s="64" t="s">
        <v>412</v>
      </c>
      <c r="G1136" s="70">
        <v>350</v>
      </c>
      <c r="H1136" s="79" t="s">
        <v>15</v>
      </c>
      <c r="I1136" s="80">
        <v>37855440.329999998</v>
      </c>
      <c r="J1136" s="162">
        <v>1.9286006685191152E-3</v>
      </c>
      <c r="K1136" s="162">
        <v>8.2566018328170981E-2</v>
      </c>
      <c r="L1136" s="80">
        <v>43539381.390000001</v>
      </c>
    </row>
    <row r="1137" spans="1:12" ht="15.75" customHeight="1" x14ac:dyDescent="0.25">
      <c r="A1137" s="64">
        <v>882</v>
      </c>
      <c r="B1137" s="64" t="s">
        <v>1146</v>
      </c>
      <c r="C1137" s="64" t="s">
        <v>74</v>
      </c>
      <c r="D1137" s="64" t="s">
        <v>526</v>
      </c>
      <c r="E1137" s="70">
        <v>100</v>
      </c>
      <c r="F1137" s="64" t="s">
        <v>412</v>
      </c>
      <c r="G1137" s="70">
        <v>560</v>
      </c>
      <c r="H1137" s="79" t="s">
        <v>15</v>
      </c>
      <c r="I1137" s="80">
        <v>54418512.329999998</v>
      </c>
      <c r="J1137" s="162">
        <v>3.0857610696305841E-3</v>
      </c>
      <c r="K1137" s="162">
        <v>0.11869152352376239</v>
      </c>
      <c r="L1137" s="80">
        <v>66016827.850000001</v>
      </c>
    </row>
    <row r="1138" spans="1:12" ht="15.75" customHeight="1" x14ac:dyDescent="0.25">
      <c r="A1138" s="64">
        <v>883</v>
      </c>
      <c r="B1138" s="64" t="s">
        <v>1147</v>
      </c>
      <c r="C1138" s="64" t="s">
        <v>74</v>
      </c>
      <c r="D1138" s="64" t="s">
        <v>526</v>
      </c>
      <c r="E1138" s="70">
        <v>100</v>
      </c>
      <c r="F1138" s="64" t="s">
        <v>412</v>
      </c>
      <c r="G1138" s="70">
        <v>874</v>
      </c>
      <c r="H1138" s="79" t="s">
        <v>15</v>
      </c>
      <c r="I1138" s="80">
        <v>72376307.939999998</v>
      </c>
      <c r="J1138" s="162">
        <v>4.8159913836734475E-3</v>
      </c>
      <c r="K1138" s="162">
        <v>0.15785904260539313</v>
      </c>
      <c r="L1138" s="80">
        <v>80181430.879999995</v>
      </c>
    </row>
    <row r="1139" spans="1:12" ht="15.75" customHeight="1" x14ac:dyDescent="0.25">
      <c r="A1139" s="64">
        <v>884</v>
      </c>
      <c r="B1139" s="64" t="s">
        <v>1148</v>
      </c>
      <c r="C1139" s="64" t="s">
        <v>74</v>
      </c>
      <c r="D1139" s="64" t="s">
        <v>526</v>
      </c>
      <c r="E1139" s="70">
        <v>100</v>
      </c>
      <c r="F1139" s="64" t="s">
        <v>412</v>
      </c>
      <c r="G1139" s="70">
        <v>110</v>
      </c>
      <c r="H1139" s="79" t="s">
        <v>15</v>
      </c>
      <c r="I1139" s="80">
        <v>15915515.189999999</v>
      </c>
      <c r="J1139" s="162">
        <v>6.0613163867743612E-4</v>
      </c>
      <c r="K1139" s="162">
        <v>3.4713127292259491E-2</v>
      </c>
      <c r="L1139" s="80">
        <v>19708937.27</v>
      </c>
    </row>
    <row r="1140" spans="1:12" ht="15.75" customHeight="1" x14ac:dyDescent="0.25">
      <c r="A1140" s="64">
        <v>885</v>
      </c>
      <c r="B1140" s="64" t="s">
        <v>1149</v>
      </c>
      <c r="C1140" s="64" t="s">
        <v>74</v>
      </c>
      <c r="D1140" s="64" t="s">
        <v>526</v>
      </c>
      <c r="E1140" s="70">
        <v>100</v>
      </c>
      <c r="F1140" s="64" t="s">
        <v>412</v>
      </c>
      <c r="G1140" s="70">
        <v>297</v>
      </c>
      <c r="H1140" s="79" t="s">
        <v>15</v>
      </c>
      <c r="I1140" s="80">
        <v>35944510.229999997</v>
      </c>
      <c r="J1140" s="162">
        <v>1.6365554244290779E-3</v>
      </c>
      <c r="K1140" s="162">
        <v>7.8398113047317156E-2</v>
      </c>
      <c r="L1140" s="80">
        <v>41684758.920000002</v>
      </c>
    </row>
    <row r="1141" spans="1:12" ht="15.75" customHeight="1" x14ac:dyDescent="0.25">
      <c r="A1141" s="64">
        <v>886</v>
      </c>
      <c r="B1141" s="64" t="s">
        <v>1150</v>
      </c>
      <c r="C1141" s="64" t="s">
        <v>74</v>
      </c>
      <c r="D1141" s="64" t="s">
        <v>526</v>
      </c>
      <c r="E1141" s="70">
        <v>100</v>
      </c>
      <c r="F1141" s="64" t="s">
        <v>412</v>
      </c>
      <c r="G1141" s="70">
        <v>585</v>
      </c>
      <c r="H1141" s="79" t="s">
        <v>15</v>
      </c>
      <c r="I1141" s="80">
        <v>42188349.420000002</v>
      </c>
      <c r="J1141" s="162">
        <v>3.2235182602390923E-3</v>
      </c>
      <c r="K1141" s="162">
        <v>9.2016471109081455E-2</v>
      </c>
      <c r="L1141" s="80">
        <v>50041898.100000001</v>
      </c>
    </row>
    <row r="1142" spans="1:12" ht="31.5" customHeight="1" x14ac:dyDescent="0.25">
      <c r="A1142" s="64">
        <v>887</v>
      </c>
      <c r="B1142" s="64" t="s">
        <v>1151</v>
      </c>
      <c r="C1142" s="64" t="s">
        <v>74</v>
      </c>
      <c r="D1142" s="64" t="s">
        <v>526</v>
      </c>
      <c r="E1142" s="70">
        <v>100</v>
      </c>
      <c r="F1142" s="64" t="s">
        <v>412</v>
      </c>
      <c r="G1142" s="70">
        <v>416</v>
      </c>
      <c r="H1142" s="79" t="s">
        <v>15</v>
      </c>
      <c r="I1142" s="80">
        <v>47216546.759999998</v>
      </c>
      <c r="J1142" s="162">
        <v>2.2922796517255771E-3</v>
      </c>
      <c r="K1142" s="162">
        <v>0.10298340822863444</v>
      </c>
      <c r="L1142" s="80">
        <v>53952622.579999998</v>
      </c>
    </row>
    <row r="1143" spans="1:12" ht="31.5" customHeight="1" x14ac:dyDescent="0.25">
      <c r="A1143" s="64">
        <v>888</v>
      </c>
      <c r="B1143" s="64" t="s">
        <v>1152</v>
      </c>
      <c r="C1143" s="64" t="s">
        <v>74</v>
      </c>
      <c r="D1143" s="64" t="s">
        <v>526</v>
      </c>
      <c r="E1143" s="70">
        <v>100</v>
      </c>
      <c r="F1143" s="64" t="s">
        <v>412</v>
      </c>
      <c r="G1143" s="70">
        <v>115</v>
      </c>
      <c r="H1143" s="79" t="s">
        <v>15</v>
      </c>
      <c r="I1143" s="80">
        <v>21918402.84</v>
      </c>
      <c r="J1143" s="162">
        <v>6.3368307679913792E-4</v>
      </c>
      <c r="K1143" s="162">
        <v>4.7805949021744606E-2</v>
      </c>
      <c r="L1143" s="80">
        <v>23843018.329999998</v>
      </c>
    </row>
    <row r="1144" spans="1:12" ht="15.75" customHeight="1" x14ac:dyDescent="0.25">
      <c r="A1144" s="64">
        <v>889</v>
      </c>
      <c r="B1144" s="64" t="s">
        <v>1153</v>
      </c>
      <c r="C1144" s="64" t="s">
        <v>74</v>
      </c>
      <c r="D1144" s="64" t="s">
        <v>526</v>
      </c>
      <c r="E1144" s="70">
        <v>100</v>
      </c>
      <c r="F1144" s="64" t="s">
        <v>412</v>
      </c>
      <c r="G1144" s="70">
        <v>480</v>
      </c>
      <c r="H1144" s="79" t="s">
        <v>15</v>
      </c>
      <c r="I1144" s="80">
        <v>50000730.979999997</v>
      </c>
      <c r="J1144" s="162">
        <v>2.644938059683358E-3</v>
      </c>
      <c r="K1144" s="162">
        <v>0.10905595693850502</v>
      </c>
      <c r="L1144" s="80">
        <v>57067661.880000003</v>
      </c>
    </row>
    <row r="1145" spans="1:12" ht="15.75" customHeight="1" x14ac:dyDescent="0.25">
      <c r="A1145" s="64">
        <v>890</v>
      </c>
      <c r="B1145" s="64" t="s">
        <v>1154</v>
      </c>
      <c r="C1145" s="64" t="s">
        <v>74</v>
      </c>
      <c r="D1145" s="64" t="s">
        <v>526</v>
      </c>
      <c r="E1145" s="70">
        <v>100</v>
      </c>
      <c r="F1145" s="64" t="s">
        <v>412</v>
      </c>
      <c r="G1145" s="70">
        <v>75</v>
      </c>
      <c r="H1145" s="79" t="s">
        <v>15</v>
      </c>
      <c r="I1145" s="80">
        <v>13138151.67</v>
      </c>
      <c r="J1145" s="162">
        <v>4.1327157182552464E-4</v>
      </c>
      <c r="K1145" s="162">
        <v>2.8655455124209625E-2</v>
      </c>
      <c r="L1145" s="80">
        <v>15939466.02</v>
      </c>
    </row>
    <row r="1146" spans="1:12" ht="31.5" customHeight="1" x14ac:dyDescent="0.25">
      <c r="A1146" s="64">
        <v>891</v>
      </c>
      <c r="B1146" s="64" t="s">
        <v>1155</v>
      </c>
      <c r="C1146" s="64" t="s">
        <v>74</v>
      </c>
      <c r="D1146" s="64" t="s">
        <v>526</v>
      </c>
      <c r="E1146" s="70">
        <v>100</v>
      </c>
      <c r="F1146" s="64" t="s">
        <v>412</v>
      </c>
      <c r="G1146" s="70">
        <v>230</v>
      </c>
      <c r="H1146" s="79" t="s">
        <v>15</v>
      </c>
      <c r="I1146" s="80">
        <v>23783662.960000001</v>
      </c>
      <c r="J1146" s="162">
        <v>1.2673661535982758E-3</v>
      </c>
      <c r="K1146" s="162">
        <v>5.1874244091414619E-2</v>
      </c>
      <c r="L1146" s="80">
        <v>27232862.289999999</v>
      </c>
    </row>
    <row r="1147" spans="1:12" ht="15.75" customHeight="1" x14ac:dyDescent="0.25">
      <c r="A1147" s="64">
        <v>892</v>
      </c>
      <c r="B1147" s="64" t="s">
        <v>1156</v>
      </c>
      <c r="C1147" s="64" t="s">
        <v>74</v>
      </c>
      <c r="D1147" s="64" t="s">
        <v>526</v>
      </c>
      <c r="E1147" s="70">
        <v>100</v>
      </c>
      <c r="F1147" s="64" t="s">
        <v>412</v>
      </c>
      <c r="G1147" s="70">
        <v>240</v>
      </c>
      <c r="H1147" s="79" t="s">
        <v>15</v>
      </c>
      <c r="I1147" s="80">
        <v>21077178.780000001</v>
      </c>
      <c r="J1147" s="162">
        <v>1.322469029841679E-3</v>
      </c>
      <c r="K1147" s="162">
        <v>4.5971165948279345E-2</v>
      </c>
      <c r="L1147" s="80">
        <v>24761703.010000002</v>
      </c>
    </row>
    <row r="1148" spans="1:12" ht="31.5" customHeight="1" x14ac:dyDescent="0.25">
      <c r="A1148" s="64">
        <v>893</v>
      </c>
      <c r="B1148" s="64" t="s">
        <v>1157</v>
      </c>
      <c r="C1148" s="64" t="s">
        <v>74</v>
      </c>
      <c r="D1148" s="64" t="s">
        <v>526</v>
      </c>
      <c r="E1148" s="70">
        <v>100</v>
      </c>
      <c r="F1148" s="64" t="s">
        <v>412</v>
      </c>
      <c r="G1148" s="70">
        <v>208</v>
      </c>
      <c r="H1148" s="79" t="s">
        <v>15</v>
      </c>
      <c r="I1148" s="80">
        <v>22737885.960000001</v>
      </c>
      <c r="J1148" s="162">
        <v>1.1461398258627885E-3</v>
      </c>
      <c r="K1148" s="162">
        <v>4.959331320812619E-2</v>
      </c>
      <c r="L1148" s="80">
        <v>25304398.440000001</v>
      </c>
    </row>
    <row r="1149" spans="1:12" ht="31.5" customHeight="1" x14ac:dyDescent="0.25">
      <c r="A1149" s="64">
        <v>894</v>
      </c>
      <c r="B1149" s="64" t="s">
        <v>1158</v>
      </c>
      <c r="C1149" s="64" t="s">
        <v>74</v>
      </c>
      <c r="D1149" s="64" t="s">
        <v>526</v>
      </c>
      <c r="E1149" s="70">
        <v>100</v>
      </c>
      <c r="F1149" s="64" t="s">
        <v>412</v>
      </c>
      <c r="G1149" s="70">
        <v>154</v>
      </c>
      <c r="H1149" s="79" t="s">
        <v>15</v>
      </c>
      <c r="I1149" s="80">
        <v>18838772.850000001</v>
      </c>
      <c r="J1149" s="162">
        <v>8.4858429414841059E-4</v>
      </c>
      <c r="K1149" s="162">
        <v>4.1089007309226301E-2</v>
      </c>
      <c r="L1149" s="80">
        <v>22595418.98</v>
      </c>
    </row>
    <row r="1150" spans="1:12" ht="31.5" customHeight="1" x14ac:dyDescent="0.25">
      <c r="A1150" s="64">
        <v>895</v>
      </c>
      <c r="B1150" s="64" t="s">
        <v>1159</v>
      </c>
      <c r="C1150" s="64" t="s">
        <v>74</v>
      </c>
      <c r="D1150" s="64" t="s">
        <v>526</v>
      </c>
      <c r="E1150" s="70">
        <v>100</v>
      </c>
      <c r="F1150" s="64" t="s">
        <v>412</v>
      </c>
      <c r="G1150" s="70">
        <v>207</v>
      </c>
      <c r="H1150" s="79" t="s">
        <v>15</v>
      </c>
      <c r="I1150" s="80">
        <v>18296986.309999999</v>
      </c>
      <c r="J1150" s="162">
        <v>1.1406295382384482E-3</v>
      </c>
      <c r="K1150" s="162">
        <v>3.9907323593447508E-2</v>
      </c>
      <c r="L1150" s="80">
        <v>21288302.510000002</v>
      </c>
    </row>
    <row r="1151" spans="1:12" ht="15.75" customHeight="1" x14ac:dyDescent="0.25">
      <c r="A1151" s="64">
        <v>896</v>
      </c>
      <c r="B1151" s="64" t="s">
        <v>1160</v>
      </c>
      <c r="C1151" s="64" t="s">
        <v>74</v>
      </c>
      <c r="D1151" s="64" t="s">
        <v>526</v>
      </c>
      <c r="E1151" s="70">
        <v>100</v>
      </c>
      <c r="F1151" s="64" t="s">
        <v>412</v>
      </c>
      <c r="G1151" s="70">
        <v>237</v>
      </c>
      <c r="H1151" s="79" t="s">
        <v>15</v>
      </c>
      <c r="I1151" s="80">
        <v>25729284.809999999</v>
      </c>
      <c r="J1151" s="162">
        <v>1.3059381669686581E-3</v>
      </c>
      <c r="K1151" s="162">
        <v>5.6117815105948106E-2</v>
      </c>
      <c r="L1151" s="80">
        <v>28074264.219999999</v>
      </c>
    </row>
    <row r="1152" spans="1:12" ht="15.75" customHeight="1" x14ac:dyDescent="0.25">
      <c r="A1152" s="64">
        <v>897</v>
      </c>
      <c r="B1152" s="64" t="s">
        <v>1161</v>
      </c>
      <c r="C1152" s="64" t="s">
        <v>74</v>
      </c>
      <c r="D1152" s="64" t="s">
        <v>526</v>
      </c>
      <c r="E1152" s="70">
        <v>100</v>
      </c>
      <c r="F1152" s="64" t="s">
        <v>412</v>
      </c>
      <c r="G1152" s="70">
        <v>307</v>
      </c>
      <c r="H1152" s="79" t="s">
        <v>15</v>
      </c>
      <c r="I1152" s="80">
        <v>30198306.530000001</v>
      </c>
      <c r="J1152" s="162">
        <v>1.6916583006724812E-3</v>
      </c>
      <c r="K1152" s="162">
        <v>6.586514140900776E-2</v>
      </c>
      <c r="L1152" s="80">
        <v>34771998.289999999</v>
      </c>
    </row>
    <row r="1153" spans="1:12" ht="31.5" customHeight="1" x14ac:dyDescent="0.25">
      <c r="A1153" s="64">
        <v>898</v>
      </c>
      <c r="B1153" s="64" t="s">
        <v>1162</v>
      </c>
      <c r="C1153" s="64" t="s">
        <v>74</v>
      </c>
      <c r="D1153" s="64" t="s">
        <v>526</v>
      </c>
      <c r="E1153" s="70">
        <v>100</v>
      </c>
      <c r="F1153" s="64" t="s">
        <v>412</v>
      </c>
      <c r="G1153" s="70">
        <v>215</v>
      </c>
      <c r="H1153" s="79" t="s">
        <v>15</v>
      </c>
      <c r="I1153" s="80">
        <v>21132083.48</v>
      </c>
      <c r="J1153" s="162">
        <v>1.1847118392331708E-3</v>
      </c>
      <c r="K1153" s="162">
        <v>4.6090917889532297E-2</v>
      </c>
      <c r="L1153" s="80">
        <v>24090646.120000001</v>
      </c>
    </row>
    <row r="1154" spans="1:12" ht="15.75" customHeight="1" x14ac:dyDescent="0.25">
      <c r="A1154" s="64">
        <v>899</v>
      </c>
      <c r="B1154" s="64" t="s">
        <v>1163</v>
      </c>
      <c r="C1154" s="64" t="s">
        <v>74</v>
      </c>
      <c r="D1154" s="64" t="s">
        <v>526</v>
      </c>
      <c r="E1154" s="70">
        <v>100</v>
      </c>
      <c r="F1154" s="64" t="s">
        <v>412</v>
      </c>
      <c r="G1154" s="70">
        <v>280</v>
      </c>
      <c r="H1154" s="79" t="s">
        <v>15</v>
      </c>
      <c r="I1154" s="80">
        <v>27745019.91</v>
      </c>
      <c r="J1154" s="162">
        <v>1.542880534815292E-3</v>
      </c>
      <c r="K1154" s="162">
        <v>6.0514309236263178E-2</v>
      </c>
      <c r="L1154" s="80">
        <v>27853546.219999999</v>
      </c>
    </row>
    <row r="1155" spans="1:12" ht="15.75" customHeight="1" x14ac:dyDescent="0.25">
      <c r="A1155" s="64">
        <v>900</v>
      </c>
      <c r="B1155" s="64" t="s">
        <v>1164</v>
      </c>
      <c r="C1155" s="64" t="s">
        <v>74</v>
      </c>
      <c r="D1155" s="64" t="s">
        <v>526</v>
      </c>
      <c r="E1155" s="70">
        <v>100</v>
      </c>
      <c r="F1155" s="64" t="s">
        <v>412</v>
      </c>
      <c r="G1155" s="70">
        <v>265</v>
      </c>
      <c r="H1155" s="79" t="s">
        <v>15</v>
      </c>
      <c r="I1155" s="80">
        <v>23581971.199999999</v>
      </c>
      <c r="J1155" s="162">
        <v>1.4602262204501872E-3</v>
      </c>
      <c r="K1155" s="162">
        <v>5.1434336764815555E-2</v>
      </c>
      <c r="L1155" s="80">
        <v>28814968.039999999</v>
      </c>
    </row>
    <row r="1156" spans="1:12" ht="15.75" customHeight="1" x14ac:dyDescent="0.25">
      <c r="A1156" s="64">
        <v>901</v>
      </c>
      <c r="B1156" s="64" t="s">
        <v>1165</v>
      </c>
      <c r="C1156" s="64" t="s">
        <v>74</v>
      </c>
      <c r="D1156" s="64" t="s">
        <v>526</v>
      </c>
      <c r="E1156" s="70">
        <v>100</v>
      </c>
      <c r="F1156" s="64" t="s">
        <v>412</v>
      </c>
      <c r="G1156" s="70">
        <v>240</v>
      </c>
      <c r="H1156" s="79" t="s">
        <v>15</v>
      </c>
      <c r="I1156" s="80">
        <v>26622733.120000001</v>
      </c>
      <c r="J1156" s="162">
        <v>1.322469029841679E-3</v>
      </c>
      <c r="K1156" s="162">
        <v>5.8066503825341308E-2</v>
      </c>
      <c r="L1156" s="80">
        <v>30183156.649999999</v>
      </c>
    </row>
    <row r="1157" spans="1:12" ht="31.5" customHeight="1" x14ac:dyDescent="0.25">
      <c r="A1157" s="64">
        <v>902</v>
      </c>
      <c r="B1157" s="64" t="s">
        <v>1166</v>
      </c>
      <c r="C1157" s="64" t="s">
        <v>74</v>
      </c>
      <c r="D1157" s="64" t="s">
        <v>526</v>
      </c>
      <c r="E1157" s="70">
        <v>100</v>
      </c>
      <c r="F1157" s="64" t="s">
        <v>412</v>
      </c>
      <c r="G1157" s="70">
        <v>254</v>
      </c>
      <c r="H1157" s="79" t="s">
        <v>15</v>
      </c>
      <c r="I1157" s="80">
        <v>19105704.449999999</v>
      </c>
      <c r="J1157" s="162">
        <v>1.3996130565824437E-3</v>
      </c>
      <c r="K1157" s="162">
        <v>4.1671208419181476E-2</v>
      </c>
      <c r="L1157" s="80">
        <v>22173233.539999999</v>
      </c>
    </row>
    <row r="1158" spans="1:12" ht="31.5" customHeight="1" x14ac:dyDescent="0.25">
      <c r="A1158" s="64">
        <v>903</v>
      </c>
      <c r="B1158" s="64" t="s">
        <v>1167</v>
      </c>
      <c r="C1158" s="64" t="s">
        <v>74</v>
      </c>
      <c r="D1158" s="64" t="s">
        <v>526</v>
      </c>
      <c r="E1158" s="70">
        <v>100</v>
      </c>
      <c r="F1158" s="64" t="s">
        <v>412</v>
      </c>
      <c r="G1158" s="70">
        <v>290</v>
      </c>
      <c r="H1158" s="79" t="s">
        <v>15</v>
      </c>
      <c r="I1158" s="80">
        <v>30205199.109999999</v>
      </c>
      <c r="J1158" s="162">
        <v>1.5979834110586954E-3</v>
      </c>
      <c r="K1158" s="162">
        <v>6.588017472738017E-2</v>
      </c>
      <c r="L1158" s="80">
        <v>34429534.729999997</v>
      </c>
    </row>
    <row r="1159" spans="1:12" ht="78.75" customHeight="1" x14ac:dyDescent="0.25">
      <c r="A1159" s="64">
        <v>904</v>
      </c>
      <c r="B1159" s="64" t="s">
        <v>1168</v>
      </c>
      <c r="C1159" s="64" t="s">
        <v>74</v>
      </c>
      <c r="D1159" s="64" t="s">
        <v>526</v>
      </c>
      <c r="E1159" s="70">
        <v>100</v>
      </c>
      <c r="F1159" s="64" t="s">
        <v>412</v>
      </c>
      <c r="G1159" s="70">
        <v>770</v>
      </c>
      <c r="H1159" s="79" t="s">
        <v>15</v>
      </c>
      <c r="I1159" s="80">
        <v>54766966.479999997</v>
      </c>
      <c r="J1159" s="162">
        <v>4.2429214707420532E-3</v>
      </c>
      <c r="K1159" s="162">
        <v>0.11945153242828507</v>
      </c>
      <c r="L1159" s="80">
        <v>63695500.880000003</v>
      </c>
    </row>
    <row r="1160" spans="1:12" ht="31.5" customHeight="1" x14ac:dyDescent="0.25">
      <c r="A1160" s="64">
        <v>905</v>
      </c>
      <c r="B1160" s="64" t="s">
        <v>1169</v>
      </c>
      <c r="C1160" s="64" t="s">
        <v>74</v>
      </c>
      <c r="D1160" s="64" t="s">
        <v>526</v>
      </c>
      <c r="E1160" s="70">
        <v>100</v>
      </c>
      <c r="F1160" s="64" t="s">
        <v>412</v>
      </c>
      <c r="G1160" s="70">
        <v>285</v>
      </c>
      <c r="H1160" s="79" t="s">
        <v>15</v>
      </c>
      <c r="I1160" s="80">
        <v>24064844.460000001</v>
      </c>
      <c r="J1160" s="162">
        <v>1.5704319729369937E-3</v>
      </c>
      <c r="K1160" s="162">
        <v>5.2487525476604166E-2</v>
      </c>
      <c r="L1160" s="80">
        <v>30007630.68</v>
      </c>
    </row>
    <row r="1161" spans="1:12" ht="31.5" customHeight="1" x14ac:dyDescent="0.25">
      <c r="A1161" s="64">
        <v>906</v>
      </c>
      <c r="B1161" s="64" t="s">
        <v>1170</v>
      </c>
      <c r="C1161" s="64" t="s">
        <v>74</v>
      </c>
      <c r="D1161" s="64" t="s">
        <v>526</v>
      </c>
      <c r="E1161" s="70">
        <v>100</v>
      </c>
      <c r="F1161" s="64" t="s">
        <v>412</v>
      </c>
      <c r="G1161" s="70">
        <v>231</v>
      </c>
      <c r="H1161" s="79" t="s">
        <v>15</v>
      </c>
      <c r="I1161" s="80">
        <v>25660417.960000001</v>
      </c>
      <c r="J1161" s="162">
        <v>1.272876441222616E-3</v>
      </c>
      <c r="K1161" s="162">
        <v>5.5967610497317591E-2</v>
      </c>
      <c r="L1161" s="80">
        <v>30549070.710000001</v>
      </c>
    </row>
    <row r="1162" spans="1:12" ht="15.75" customHeight="1" x14ac:dyDescent="0.25">
      <c r="A1162" s="64">
        <v>907</v>
      </c>
      <c r="B1162" s="64" t="s">
        <v>1171</v>
      </c>
      <c r="C1162" s="64" t="s">
        <v>74</v>
      </c>
      <c r="D1162" s="64" t="s">
        <v>526</v>
      </c>
      <c r="E1162" s="70">
        <v>100</v>
      </c>
      <c r="F1162" s="64" t="s">
        <v>412</v>
      </c>
      <c r="G1162" s="70">
        <v>280</v>
      </c>
      <c r="H1162" s="79" t="s">
        <v>15</v>
      </c>
      <c r="I1162" s="80">
        <v>37363150.030000001</v>
      </c>
      <c r="J1162" s="162">
        <v>1.542880534815292E-3</v>
      </c>
      <c r="K1162" s="162">
        <v>8.1492290230485404E-2</v>
      </c>
      <c r="L1162" s="80">
        <v>41833439.850000001</v>
      </c>
    </row>
    <row r="1163" spans="1:12" ht="31.5" customHeight="1" x14ac:dyDescent="0.25">
      <c r="A1163" s="64">
        <v>908</v>
      </c>
      <c r="B1163" s="64" t="s">
        <v>1172</v>
      </c>
      <c r="C1163" s="64" t="s">
        <v>74</v>
      </c>
      <c r="D1163" s="64" t="s">
        <v>526</v>
      </c>
      <c r="E1163" s="70">
        <v>100</v>
      </c>
      <c r="F1163" s="64" t="s">
        <v>412</v>
      </c>
      <c r="G1163" s="70">
        <v>285</v>
      </c>
      <c r="H1163" s="79" t="s">
        <v>15</v>
      </c>
      <c r="I1163" s="80">
        <v>25341882.440000001</v>
      </c>
      <c r="J1163" s="162">
        <v>1.5704319729369937E-3</v>
      </c>
      <c r="K1163" s="162">
        <v>5.5272856735289616E-2</v>
      </c>
      <c r="L1163" s="80">
        <v>29340149.350000001</v>
      </c>
    </row>
    <row r="1164" spans="1:12" ht="15.75" customHeight="1" x14ac:dyDescent="0.25">
      <c r="A1164" s="64">
        <v>909</v>
      </c>
      <c r="B1164" s="64" t="s">
        <v>1173</v>
      </c>
      <c r="C1164" s="64" t="s">
        <v>74</v>
      </c>
      <c r="D1164" s="64" t="s">
        <v>526</v>
      </c>
      <c r="E1164" s="70">
        <v>100</v>
      </c>
      <c r="F1164" s="64" t="s">
        <v>412</v>
      </c>
      <c r="G1164" s="70">
        <v>325</v>
      </c>
      <c r="H1164" s="79" t="s">
        <v>15</v>
      </c>
      <c r="I1164" s="80">
        <v>39747229.729999997</v>
      </c>
      <c r="J1164" s="162">
        <v>1.790843477910607E-3</v>
      </c>
      <c r="K1164" s="162">
        <v>8.6692176072257626E-2</v>
      </c>
      <c r="L1164" s="80">
        <v>45861468.229999997</v>
      </c>
    </row>
    <row r="1165" spans="1:12" ht="31.5" customHeight="1" x14ac:dyDescent="0.25">
      <c r="A1165" s="64">
        <v>910</v>
      </c>
      <c r="B1165" s="64" t="s">
        <v>1174</v>
      </c>
      <c r="C1165" s="64" t="s">
        <v>74</v>
      </c>
      <c r="D1165" s="64" t="s">
        <v>526</v>
      </c>
      <c r="E1165" s="70">
        <v>100</v>
      </c>
      <c r="F1165" s="64" t="s">
        <v>412</v>
      </c>
      <c r="G1165" s="70">
        <v>280</v>
      </c>
      <c r="H1165" s="79" t="s">
        <v>15</v>
      </c>
      <c r="I1165" s="80">
        <v>27667128.120000001</v>
      </c>
      <c r="J1165" s="162">
        <v>1.542880534815292E-3</v>
      </c>
      <c r="K1165" s="162">
        <v>6.0344420446047285E-2</v>
      </c>
      <c r="L1165" s="80">
        <v>31768957.899999999</v>
      </c>
    </row>
    <row r="1166" spans="1:12" ht="31.5" customHeight="1" x14ac:dyDescent="0.25">
      <c r="A1166" s="64">
        <v>911</v>
      </c>
      <c r="B1166" s="64" t="s">
        <v>1175</v>
      </c>
      <c r="C1166" s="64" t="s">
        <v>74</v>
      </c>
      <c r="D1166" s="64" t="s">
        <v>526</v>
      </c>
      <c r="E1166" s="70">
        <v>100</v>
      </c>
      <c r="F1166" s="64" t="s">
        <v>412</v>
      </c>
      <c r="G1166" s="70">
        <v>411</v>
      </c>
      <c r="H1166" s="79" t="s">
        <v>15</v>
      </c>
      <c r="I1166" s="80">
        <v>39518803.460000001</v>
      </c>
      <c r="J1166" s="162">
        <v>2.2647282136038752E-3</v>
      </c>
      <c r="K1166" s="162">
        <v>8.619395844670516E-2</v>
      </c>
      <c r="L1166" s="80">
        <v>45816350.869999997</v>
      </c>
    </row>
    <row r="1167" spans="1:12" ht="15.75" customHeight="1" x14ac:dyDescent="0.25">
      <c r="A1167" s="64">
        <v>912</v>
      </c>
      <c r="B1167" s="64" t="s">
        <v>1176</v>
      </c>
      <c r="C1167" s="64" t="s">
        <v>74</v>
      </c>
      <c r="D1167" s="64" t="s">
        <v>526</v>
      </c>
      <c r="E1167" s="70">
        <v>100</v>
      </c>
      <c r="F1167" s="64" t="s">
        <v>412</v>
      </c>
      <c r="G1167" s="70">
        <v>370</v>
      </c>
      <c r="H1167" s="79" t="s">
        <v>15</v>
      </c>
      <c r="I1167" s="80">
        <v>41198554.829999998</v>
      </c>
      <c r="J1167" s="162">
        <v>2.0388064210059217E-3</v>
      </c>
      <c r="K1167" s="162">
        <v>8.9857642746588459E-2</v>
      </c>
      <c r="L1167" s="80">
        <v>45736726.409999996</v>
      </c>
    </row>
    <row r="1168" spans="1:12" ht="31.5" customHeight="1" x14ac:dyDescent="0.25">
      <c r="A1168" s="64">
        <v>913</v>
      </c>
      <c r="B1168" s="64" t="s">
        <v>1177</v>
      </c>
      <c r="C1168" s="64" t="s">
        <v>74</v>
      </c>
      <c r="D1168" s="64" t="s">
        <v>526</v>
      </c>
      <c r="E1168" s="70">
        <v>100</v>
      </c>
      <c r="F1168" s="64" t="s">
        <v>412</v>
      </c>
      <c r="G1168" s="70">
        <v>300</v>
      </c>
      <c r="H1168" s="79" t="s">
        <v>15</v>
      </c>
      <c r="I1168" s="80">
        <v>30404295.510000002</v>
      </c>
      <c r="J1168" s="162">
        <v>1.6530862873020986E-3</v>
      </c>
      <c r="K1168" s="162">
        <v>6.6314421347368507E-2</v>
      </c>
      <c r="L1168" s="80">
        <v>35884013.100000001</v>
      </c>
    </row>
    <row r="1169" spans="1:12" ht="15.75" customHeight="1" x14ac:dyDescent="0.25">
      <c r="A1169" s="64">
        <v>914</v>
      </c>
      <c r="B1169" s="64" t="s">
        <v>1178</v>
      </c>
      <c r="C1169" s="64" t="s">
        <v>74</v>
      </c>
      <c r="D1169" s="64" t="s">
        <v>526</v>
      </c>
      <c r="E1169" s="70">
        <v>100</v>
      </c>
      <c r="F1169" s="64" t="s">
        <v>412</v>
      </c>
      <c r="G1169" s="70">
        <v>365</v>
      </c>
      <c r="H1169" s="79" t="s">
        <v>15</v>
      </c>
      <c r="I1169" s="80">
        <v>35249848.130000003</v>
      </c>
      <c r="J1169" s="162">
        <v>2.0112549828842203E-3</v>
      </c>
      <c r="K1169" s="162">
        <v>7.6882994396457571E-2</v>
      </c>
      <c r="L1169" s="80">
        <v>40668863.229999997</v>
      </c>
    </row>
    <row r="1170" spans="1:12" ht="15.75" customHeight="1" x14ac:dyDescent="0.25">
      <c r="A1170" s="64">
        <v>915</v>
      </c>
      <c r="B1170" s="64" t="s">
        <v>1179</v>
      </c>
      <c r="C1170" s="64" t="s">
        <v>74</v>
      </c>
      <c r="D1170" s="64" t="s">
        <v>526</v>
      </c>
      <c r="E1170" s="70">
        <v>100</v>
      </c>
      <c r="F1170" s="64" t="s">
        <v>412</v>
      </c>
      <c r="G1170" s="70">
        <v>320</v>
      </c>
      <c r="H1170" s="79" t="s">
        <v>15</v>
      </c>
      <c r="I1170" s="80">
        <v>30863203.039999999</v>
      </c>
      <c r="J1170" s="162">
        <v>1.7632920397889051E-3</v>
      </c>
      <c r="K1170" s="162">
        <v>6.7315338710965733E-2</v>
      </c>
      <c r="L1170" s="80">
        <v>32336521.41</v>
      </c>
    </row>
    <row r="1171" spans="1:12" ht="31.5" customHeight="1" x14ac:dyDescent="0.25">
      <c r="A1171" s="64">
        <v>916</v>
      </c>
      <c r="B1171" s="64" t="s">
        <v>1180</v>
      </c>
      <c r="C1171" s="64" t="s">
        <v>74</v>
      </c>
      <c r="D1171" s="64" t="s">
        <v>526</v>
      </c>
      <c r="E1171" s="70">
        <v>100</v>
      </c>
      <c r="F1171" s="64" t="s">
        <v>412</v>
      </c>
      <c r="G1171" s="70">
        <v>160</v>
      </c>
      <c r="H1171" s="79" t="s">
        <v>15</v>
      </c>
      <c r="I1171" s="80">
        <v>17845507.960000001</v>
      </c>
      <c r="J1171" s="162">
        <v>8.8164601989445255E-4</v>
      </c>
      <c r="K1171" s="162">
        <v>3.89226099196422E-2</v>
      </c>
      <c r="L1171" s="80">
        <v>21443665.960000001</v>
      </c>
    </row>
    <row r="1172" spans="1:12" ht="31.5" customHeight="1" x14ac:dyDescent="0.25">
      <c r="A1172" s="64">
        <v>917</v>
      </c>
      <c r="B1172" s="64" t="s">
        <v>1181</v>
      </c>
      <c r="C1172" s="64" t="s">
        <v>74</v>
      </c>
      <c r="D1172" s="64" t="s">
        <v>526</v>
      </c>
      <c r="E1172" s="70">
        <v>100</v>
      </c>
      <c r="F1172" s="64" t="s">
        <v>412</v>
      </c>
      <c r="G1172" s="70">
        <v>380</v>
      </c>
      <c r="H1172" s="79" t="s">
        <v>15</v>
      </c>
      <c r="I1172" s="80">
        <v>33300620.969999999</v>
      </c>
      <c r="J1172" s="162">
        <v>2.0939092972493251E-3</v>
      </c>
      <c r="K1172" s="162">
        <v>7.2631559886243036E-2</v>
      </c>
      <c r="L1172" s="80">
        <v>38989583.32</v>
      </c>
    </row>
    <row r="1173" spans="1:12" ht="31.5" customHeight="1" x14ac:dyDescent="0.25">
      <c r="A1173" s="64">
        <v>918</v>
      </c>
      <c r="B1173" s="64" t="s">
        <v>1182</v>
      </c>
      <c r="C1173" s="64" t="s">
        <v>74</v>
      </c>
      <c r="D1173" s="64" t="s">
        <v>526</v>
      </c>
      <c r="E1173" s="70">
        <v>100</v>
      </c>
      <c r="F1173" s="64" t="s">
        <v>412</v>
      </c>
      <c r="G1173" s="70">
        <v>350</v>
      </c>
      <c r="H1173" s="79" t="s">
        <v>15</v>
      </c>
      <c r="I1173" s="80">
        <v>34860532.469999999</v>
      </c>
      <c r="J1173" s="162">
        <v>1.9286006685191152E-3</v>
      </c>
      <c r="K1173" s="162">
        <v>7.6033862973370406E-2</v>
      </c>
      <c r="L1173" s="80">
        <v>40289491.530000001</v>
      </c>
    </row>
    <row r="1174" spans="1:12" ht="31.5" customHeight="1" x14ac:dyDescent="0.25">
      <c r="A1174" s="64">
        <v>919</v>
      </c>
      <c r="B1174" s="64" t="s">
        <v>1183</v>
      </c>
      <c r="C1174" s="64" t="s">
        <v>74</v>
      </c>
      <c r="D1174" s="64" t="s">
        <v>526</v>
      </c>
      <c r="E1174" s="70">
        <v>100</v>
      </c>
      <c r="F1174" s="64" t="s">
        <v>412</v>
      </c>
      <c r="G1174" s="70">
        <v>430</v>
      </c>
      <c r="H1174" s="79" t="s">
        <v>15</v>
      </c>
      <c r="I1174" s="80">
        <v>45784267.729999997</v>
      </c>
      <c r="J1174" s="162">
        <v>2.3694236784663415E-3</v>
      </c>
      <c r="K1174" s="162">
        <v>9.9859482694784091E-2</v>
      </c>
      <c r="L1174" s="80">
        <v>52876012.450000003</v>
      </c>
    </row>
    <row r="1175" spans="1:12" ht="31.5" customHeight="1" x14ac:dyDescent="0.25">
      <c r="A1175" s="64">
        <v>920</v>
      </c>
      <c r="B1175" s="64" t="s">
        <v>1184</v>
      </c>
      <c r="C1175" s="64" t="s">
        <v>74</v>
      </c>
      <c r="D1175" s="64" t="s">
        <v>526</v>
      </c>
      <c r="E1175" s="70">
        <v>100</v>
      </c>
      <c r="F1175" s="64" t="s">
        <v>412</v>
      </c>
      <c r="G1175" s="70">
        <v>270</v>
      </c>
      <c r="H1175" s="79" t="s">
        <v>15</v>
      </c>
      <c r="I1175" s="80">
        <v>25270542.350000001</v>
      </c>
      <c r="J1175" s="162">
        <v>1.4877776585718889E-3</v>
      </c>
      <c r="K1175" s="162">
        <v>5.5117257774423598E-2</v>
      </c>
      <c r="L1175" s="80">
        <v>29818945.370000001</v>
      </c>
    </row>
    <row r="1176" spans="1:12" ht="31.5" customHeight="1" x14ac:dyDescent="0.25">
      <c r="A1176" s="64">
        <v>921</v>
      </c>
      <c r="B1176" s="64" t="s">
        <v>1185</v>
      </c>
      <c r="C1176" s="64" t="s">
        <v>74</v>
      </c>
      <c r="D1176" s="64" t="s">
        <v>526</v>
      </c>
      <c r="E1176" s="70">
        <v>100</v>
      </c>
      <c r="F1176" s="64" t="s">
        <v>412</v>
      </c>
      <c r="G1176" s="70">
        <v>250</v>
      </c>
      <c r="H1176" s="79" t="s">
        <v>15</v>
      </c>
      <c r="I1176" s="80">
        <v>25828105.289999999</v>
      </c>
      <c r="J1176" s="162">
        <v>1.3775719060850824E-3</v>
      </c>
      <c r="K1176" s="162">
        <v>5.6333351195127147E-2</v>
      </c>
      <c r="L1176" s="80">
        <v>27344877.989999998</v>
      </c>
    </row>
    <row r="1177" spans="1:12" ht="15.75" customHeight="1" x14ac:dyDescent="0.25">
      <c r="A1177" s="64">
        <v>922</v>
      </c>
      <c r="B1177" s="64" t="s">
        <v>1186</v>
      </c>
      <c r="C1177" s="64" t="s">
        <v>74</v>
      </c>
      <c r="D1177" s="64" t="s">
        <v>526</v>
      </c>
      <c r="E1177" s="70">
        <v>100</v>
      </c>
      <c r="F1177" s="64" t="s">
        <v>412</v>
      </c>
      <c r="G1177" s="70">
        <v>600</v>
      </c>
      <c r="H1177" s="79" t="s">
        <v>15</v>
      </c>
      <c r="I1177" s="80">
        <v>53030119.710000001</v>
      </c>
      <c r="J1177" s="162">
        <v>3.3061725746041971E-3</v>
      </c>
      <c r="K1177" s="162">
        <v>0.11566331807930555</v>
      </c>
      <c r="L1177" s="80">
        <v>62881617.520000003</v>
      </c>
    </row>
    <row r="1178" spans="1:12" ht="31.5" customHeight="1" x14ac:dyDescent="0.25">
      <c r="A1178" s="64">
        <v>923</v>
      </c>
      <c r="B1178" s="64" t="s">
        <v>1187</v>
      </c>
      <c r="C1178" s="64" t="s">
        <v>74</v>
      </c>
      <c r="D1178" s="64" t="s">
        <v>526</v>
      </c>
      <c r="E1178" s="70">
        <v>100</v>
      </c>
      <c r="F1178" s="64" t="s">
        <v>412</v>
      </c>
      <c r="G1178" s="70">
        <v>277</v>
      </c>
      <c r="H1178" s="79" t="s">
        <v>15</v>
      </c>
      <c r="I1178" s="80">
        <v>26935049.359999999</v>
      </c>
      <c r="J1178" s="162">
        <v>1.5263496719422711E-3</v>
      </c>
      <c r="K1178" s="162">
        <v>5.8747692795043757E-2</v>
      </c>
      <c r="L1178" s="80">
        <v>33421471.699999999</v>
      </c>
    </row>
    <row r="1179" spans="1:12" ht="31.5" customHeight="1" x14ac:dyDescent="0.25">
      <c r="A1179" s="64">
        <v>924</v>
      </c>
      <c r="B1179" s="64" t="s">
        <v>1188</v>
      </c>
      <c r="C1179" s="64" t="s">
        <v>74</v>
      </c>
      <c r="D1179" s="64" t="s">
        <v>526</v>
      </c>
      <c r="E1179" s="70">
        <v>100</v>
      </c>
      <c r="F1179" s="64" t="s">
        <v>412</v>
      </c>
      <c r="G1179" s="70">
        <v>365</v>
      </c>
      <c r="H1179" s="79" t="s">
        <v>15</v>
      </c>
      <c r="I1179" s="80">
        <v>31212434.010000002</v>
      </c>
      <c r="J1179" s="162">
        <v>2.0112549828842203E-3</v>
      </c>
      <c r="K1179" s="162">
        <v>6.807704192768764E-2</v>
      </c>
      <c r="L1179" s="80">
        <v>36828083.960000001</v>
      </c>
    </row>
    <row r="1180" spans="1:12" ht="15.75" customHeight="1" x14ac:dyDescent="0.25">
      <c r="A1180" s="64">
        <v>925</v>
      </c>
      <c r="B1180" s="64" t="s">
        <v>1189</v>
      </c>
      <c r="C1180" s="64" t="s">
        <v>74</v>
      </c>
      <c r="D1180" s="64" t="s">
        <v>526</v>
      </c>
      <c r="E1180" s="70">
        <v>100</v>
      </c>
      <c r="F1180" s="64" t="s">
        <v>412</v>
      </c>
      <c r="G1180" s="70">
        <v>344</v>
      </c>
      <c r="H1180" s="79" t="s">
        <v>15</v>
      </c>
      <c r="I1180" s="80">
        <v>37966254.329999998</v>
      </c>
      <c r="J1180" s="162">
        <v>1.8955389427730731E-3</v>
      </c>
      <c r="K1180" s="162">
        <v>8.2807713330930385E-2</v>
      </c>
      <c r="L1180" s="80">
        <v>43730868.82</v>
      </c>
    </row>
    <row r="1181" spans="1:12" ht="31.5" customHeight="1" x14ac:dyDescent="0.25">
      <c r="A1181" s="64">
        <v>926</v>
      </c>
      <c r="B1181" s="64" t="s">
        <v>1190</v>
      </c>
      <c r="C1181" s="64" t="s">
        <v>74</v>
      </c>
      <c r="D1181" s="64" t="s">
        <v>526</v>
      </c>
      <c r="E1181" s="70">
        <v>100</v>
      </c>
      <c r="F1181" s="64" t="s">
        <v>412</v>
      </c>
      <c r="G1181" s="70">
        <v>702</v>
      </c>
      <c r="H1181" s="79" t="s">
        <v>15</v>
      </c>
      <c r="I1181" s="80">
        <v>62591596.710000001</v>
      </c>
      <c r="J1181" s="162">
        <v>3.8682219122869108E-3</v>
      </c>
      <c r="K1181" s="162">
        <v>0.13651773367570141</v>
      </c>
      <c r="L1181" s="80">
        <v>70149251.390000001</v>
      </c>
    </row>
    <row r="1182" spans="1:12" ht="15.75" customHeight="1" x14ac:dyDescent="0.25">
      <c r="A1182" s="64">
        <v>927</v>
      </c>
      <c r="B1182" s="64" t="s">
        <v>1191</v>
      </c>
      <c r="C1182" s="64" t="s">
        <v>74</v>
      </c>
      <c r="D1182" s="64" t="s">
        <v>526</v>
      </c>
      <c r="E1182" s="70">
        <v>100</v>
      </c>
      <c r="F1182" s="64" t="s">
        <v>412</v>
      </c>
      <c r="G1182" s="70">
        <v>335</v>
      </c>
      <c r="H1182" s="79" t="s">
        <v>15</v>
      </c>
      <c r="I1182" s="80">
        <v>36498147.219999999</v>
      </c>
      <c r="J1182" s="162">
        <v>1.8459463541540104E-3</v>
      </c>
      <c r="K1182" s="162">
        <v>7.960564362852314E-2</v>
      </c>
      <c r="L1182" s="80">
        <v>42200752.380000003</v>
      </c>
    </row>
    <row r="1183" spans="1:12" ht="15.75" customHeight="1" x14ac:dyDescent="0.25">
      <c r="A1183" s="64">
        <v>928</v>
      </c>
      <c r="B1183" s="64" t="s">
        <v>1192</v>
      </c>
      <c r="C1183" s="64" t="s">
        <v>74</v>
      </c>
      <c r="D1183" s="64" t="s">
        <v>526</v>
      </c>
      <c r="E1183" s="70">
        <v>100</v>
      </c>
      <c r="F1183" s="64" t="s">
        <v>412</v>
      </c>
      <c r="G1183" s="70">
        <v>167</v>
      </c>
      <c r="H1183" s="79" t="s">
        <v>15</v>
      </c>
      <c r="I1183" s="80">
        <v>16618452.029999999</v>
      </c>
      <c r="J1183" s="162">
        <v>9.20218033264835E-4</v>
      </c>
      <c r="K1183" s="162">
        <v>3.6246293873047924E-2</v>
      </c>
      <c r="L1183" s="80">
        <v>19349493.32</v>
      </c>
    </row>
    <row r="1184" spans="1:12" ht="31.5" customHeight="1" x14ac:dyDescent="0.25">
      <c r="A1184" s="64">
        <v>929</v>
      </c>
      <c r="B1184" s="64" t="s">
        <v>1193</v>
      </c>
      <c r="C1184" s="64" t="s">
        <v>74</v>
      </c>
      <c r="D1184" s="64" t="s">
        <v>526</v>
      </c>
      <c r="E1184" s="70">
        <v>100</v>
      </c>
      <c r="F1184" s="64" t="s">
        <v>412</v>
      </c>
      <c r="G1184" s="70">
        <v>164</v>
      </c>
      <c r="H1184" s="79" t="s">
        <v>15</v>
      </c>
      <c r="I1184" s="80">
        <v>19989984.43</v>
      </c>
      <c r="J1184" s="162">
        <v>9.0368717039181385E-4</v>
      </c>
      <c r="K1184" s="162">
        <v>4.35999002108882E-2</v>
      </c>
      <c r="L1184" s="80">
        <v>23906574.460000001</v>
      </c>
    </row>
    <row r="1185" spans="1:12" ht="15.75" customHeight="1" x14ac:dyDescent="0.25">
      <c r="A1185" s="64">
        <v>930</v>
      </c>
      <c r="B1185" s="64" t="s">
        <v>1194</v>
      </c>
      <c r="C1185" s="64" t="s">
        <v>74</v>
      </c>
      <c r="D1185" s="64" t="s">
        <v>526</v>
      </c>
      <c r="E1185" s="70">
        <v>100</v>
      </c>
      <c r="F1185" s="64" t="s">
        <v>412</v>
      </c>
      <c r="G1185" s="70">
        <v>130</v>
      </c>
      <c r="H1185" s="79" t="s">
        <v>15</v>
      </c>
      <c r="I1185" s="80">
        <v>14919870.09</v>
      </c>
      <c r="J1185" s="162">
        <v>7.1633739116424276E-4</v>
      </c>
      <c r="K1185" s="162">
        <v>3.2541538456986957E-2</v>
      </c>
      <c r="L1185" s="80">
        <v>16748546.720000001</v>
      </c>
    </row>
    <row r="1186" spans="1:12" ht="31.5" customHeight="1" x14ac:dyDescent="0.25">
      <c r="A1186" s="64">
        <v>931</v>
      </c>
      <c r="B1186" s="64" t="s">
        <v>1195</v>
      </c>
      <c r="C1186" s="64" t="s">
        <v>74</v>
      </c>
      <c r="D1186" s="64" t="s">
        <v>526</v>
      </c>
      <c r="E1186" s="70">
        <v>100</v>
      </c>
      <c r="F1186" s="64" t="s">
        <v>412</v>
      </c>
      <c r="G1186" s="70">
        <v>125</v>
      </c>
      <c r="H1186" s="79" t="s">
        <v>15</v>
      </c>
      <c r="I1186" s="80">
        <v>13078694.26</v>
      </c>
      <c r="J1186" s="162">
        <v>6.8878595304254118E-4</v>
      </c>
      <c r="K1186" s="162">
        <v>2.8525773325212951E-2</v>
      </c>
      <c r="L1186" s="80">
        <v>16198975.75</v>
      </c>
    </row>
    <row r="1187" spans="1:12" ht="31.5" customHeight="1" x14ac:dyDescent="0.25">
      <c r="A1187" s="64">
        <v>932</v>
      </c>
      <c r="B1187" s="64" t="s">
        <v>1196</v>
      </c>
      <c r="C1187" s="64" t="s">
        <v>74</v>
      </c>
      <c r="D1187" s="64" t="s">
        <v>526</v>
      </c>
      <c r="E1187" s="70">
        <v>100</v>
      </c>
      <c r="F1187" s="64" t="s">
        <v>412</v>
      </c>
      <c r="G1187" s="70">
        <v>410</v>
      </c>
      <c r="H1187" s="79" t="s">
        <v>15</v>
      </c>
      <c r="I1187" s="80">
        <v>36125164.880000003</v>
      </c>
      <c r="J1187" s="162">
        <v>2.2592179259795348E-3</v>
      </c>
      <c r="K1187" s="162">
        <v>7.8792136601473231E-2</v>
      </c>
      <c r="L1187" s="80">
        <v>42253188.060000002</v>
      </c>
    </row>
    <row r="1188" spans="1:12" ht="15.75" customHeight="1" x14ac:dyDescent="0.25">
      <c r="A1188" s="64">
        <v>933</v>
      </c>
      <c r="B1188" s="64" t="s">
        <v>1197</v>
      </c>
      <c r="C1188" s="64" t="s">
        <v>74</v>
      </c>
      <c r="D1188" s="64" t="s">
        <v>526</v>
      </c>
      <c r="E1188" s="70">
        <v>100</v>
      </c>
      <c r="F1188" s="64" t="s">
        <v>412</v>
      </c>
      <c r="G1188" s="70">
        <v>167</v>
      </c>
      <c r="H1188" s="79" t="s">
        <v>15</v>
      </c>
      <c r="I1188" s="80">
        <v>21404295.73</v>
      </c>
      <c r="J1188" s="162">
        <v>9.20218033264835E-4</v>
      </c>
      <c r="K1188" s="162">
        <v>4.6684636557885517E-2</v>
      </c>
      <c r="L1188" s="80">
        <v>23282708.27</v>
      </c>
    </row>
    <row r="1189" spans="1:12" ht="15.75" customHeight="1" x14ac:dyDescent="0.25">
      <c r="A1189" s="64">
        <v>934</v>
      </c>
      <c r="B1189" s="64" t="s">
        <v>1198</v>
      </c>
      <c r="C1189" s="64" t="s">
        <v>74</v>
      </c>
      <c r="D1189" s="64" t="s">
        <v>526</v>
      </c>
      <c r="E1189" s="70">
        <v>100</v>
      </c>
      <c r="F1189" s="64" t="s">
        <v>412</v>
      </c>
      <c r="G1189" s="70">
        <v>170</v>
      </c>
      <c r="H1189" s="79" t="s">
        <v>15</v>
      </c>
      <c r="I1189" s="80">
        <v>19145540.52</v>
      </c>
      <c r="J1189" s="162">
        <v>9.3674889613785603E-4</v>
      </c>
      <c r="K1189" s="162">
        <v>4.1758094363634105E-2</v>
      </c>
      <c r="L1189" s="80">
        <v>22466759.149999999</v>
      </c>
    </row>
    <row r="1190" spans="1:12" ht="15.75" customHeight="1" x14ac:dyDescent="0.25">
      <c r="A1190" s="64">
        <v>935</v>
      </c>
      <c r="B1190" s="64" t="s">
        <v>1199</v>
      </c>
      <c r="C1190" s="64" t="s">
        <v>74</v>
      </c>
      <c r="D1190" s="64" t="s">
        <v>526</v>
      </c>
      <c r="E1190" s="70">
        <v>100</v>
      </c>
      <c r="F1190" s="64" t="s">
        <v>412</v>
      </c>
      <c r="G1190" s="70">
        <v>955</v>
      </c>
      <c r="H1190" s="79" t="s">
        <v>15</v>
      </c>
      <c r="I1190" s="80">
        <v>66912944.289999999</v>
      </c>
      <c r="J1190" s="162">
        <v>5.262324681245014E-3</v>
      </c>
      <c r="K1190" s="162">
        <v>0.1459429697945353</v>
      </c>
      <c r="L1190" s="80">
        <v>75699420.120000005</v>
      </c>
    </row>
    <row r="1191" spans="1:12" ht="15.75" customHeight="1" x14ac:dyDescent="0.25">
      <c r="A1191" s="64">
        <v>936</v>
      </c>
      <c r="B1191" s="64" t="s">
        <v>1200</v>
      </c>
      <c r="C1191" s="64" t="s">
        <v>74</v>
      </c>
      <c r="D1191" s="64" t="s">
        <v>526</v>
      </c>
      <c r="E1191" s="70">
        <v>100</v>
      </c>
      <c r="F1191" s="64" t="s">
        <v>412</v>
      </c>
      <c r="G1191" s="70">
        <v>301</v>
      </c>
      <c r="H1191" s="79" t="s">
        <v>15</v>
      </c>
      <c r="I1191" s="80">
        <v>32493253.559999999</v>
      </c>
      <c r="J1191" s="162">
        <v>1.658596574926439E-3</v>
      </c>
      <c r="K1191" s="162">
        <v>7.0870621120493166E-2</v>
      </c>
      <c r="L1191" s="80">
        <v>34161855.880000003</v>
      </c>
    </row>
    <row r="1192" spans="1:12" ht="15.75" customHeight="1" x14ac:dyDescent="0.25">
      <c r="A1192" s="64">
        <v>937</v>
      </c>
      <c r="B1192" s="64" t="s">
        <v>1201</v>
      </c>
      <c r="C1192" s="64" t="s">
        <v>74</v>
      </c>
      <c r="D1192" s="64" t="s">
        <v>526</v>
      </c>
      <c r="E1192" s="70">
        <v>100</v>
      </c>
      <c r="F1192" s="64" t="s">
        <v>412</v>
      </c>
      <c r="G1192" s="70">
        <v>476</v>
      </c>
      <c r="H1192" s="79" t="s">
        <v>15</v>
      </c>
      <c r="I1192" s="80">
        <v>45542304.920000002</v>
      </c>
      <c r="J1192" s="162">
        <v>2.6228969091859964E-3</v>
      </c>
      <c r="K1192" s="162">
        <v>9.9331740694399456E-2</v>
      </c>
      <c r="L1192" s="80">
        <v>53180313.850000001</v>
      </c>
    </row>
    <row r="1193" spans="1:12" ht="15.75" customHeight="1" x14ac:dyDescent="0.25">
      <c r="A1193" s="64">
        <v>938</v>
      </c>
      <c r="B1193" s="64" t="s">
        <v>1202</v>
      </c>
      <c r="C1193" s="64" t="s">
        <v>74</v>
      </c>
      <c r="D1193" s="64" t="s">
        <v>526</v>
      </c>
      <c r="E1193" s="70">
        <v>100</v>
      </c>
      <c r="F1193" s="64" t="s">
        <v>412</v>
      </c>
      <c r="G1193" s="70">
        <v>177</v>
      </c>
      <c r="H1193" s="79" t="s">
        <v>15</v>
      </c>
      <c r="I1193" s="80">
        <v>23622314.23</v>
      </c>
      <c r="J1193" s="162">
        <v>9.7532090950823826E-4</v>
      </c>
      <c r="K1193" s="162">
        <v>5.152232843326153E-2</v>
      </c>
      <c r="L1193" s="80">
        <v>25151107.82</v>
      </c>
    </row>
    <row r="1194" spans="1:12" ht="31.5" customHeight="1" x14ac:dyDescent="0.25">
      <c r="A1194" s="64">
        <v>939</v>
      </c>
      <c r="B1194" s="64" t="s">
        <v>1203</v>
      </c>
      <c r="C1194" s="64" t="s">
        <v>74</v>
      </c>
      <c r="D1194" s="64" t="s">
        <v>526</v>
      </c>
      <c r="E1194" s="70">
        <v>100</v>
      </c>
      <c r="F1194" s="64" t="s">
        <v>412</v>
      </c>
      <c r="G1194" s="70">
        <v>142</v>
      </c>
      <c r="H1194" s="79" t="s">
        <v>15</v>
      </c>
      <c r="I1194" s="80">
        <v>15779205.68</v>
      </c>
      <c r="J1194" s="162">
        <v>7.8246084265632678E-4</v>
      </c>
      <c r="K1194" s="162">
        <v>3.44158243576521E-2</v>
      </c>
      <c r="L1194" s="80">
        <v>18013129.960000001</v>
      </c>
    </row>
    <row r="1195" spans="1:12" ht="15.75" customHeight="1" x14ac:dyDescent="0.25">
      <c r="A1195" s="64">
        <v>940</v>
      </c>
      <c r="B1195" s="64" t="s">
        <v>1204</v>
      </c>
      <c r="C1195" s="64" t="s">
        <v>74</v>
      </c>
      <c r="D1195" s="64" t="s">
        <v>526</v>
      </c>
      <c r="E1195" s="70">
        <v>100</v>
      </c>
      <c r="F1195" s="64" t="s">
        <v>412</v>
      </c>
      <c r="G1195" s="70">
        <v>490</v>
      </c>
      <c r="H1195" s="79" t="s">
        <v>15</v>
      </c>
      <c r="I1195" s="80">
        <v>41149062.43</v>
      </c>
      <c r="J1195" s="162">
        <v>2.7000409359267613E-3</v>
      </c>
      <c r="K1195" s="162">
        <v>8.9749695503870311E-2</v>
      </c>
      <c r="L1195" s="80">
        <v>47867076.539999999</v>
      </c>
    </row>
    <row r="1196" spans="1:12" ht="15.75" customHeight="1" x14ac:dyDescent="0.25">
      <c r="A1196" s="64">
        <v>941</v>
      </c>
      <c r="B1196" s="64" t="s">
        <v>1205</v>
      </c>
      <c r="C1196" s="64" t="s">
        <v>74</v>
      </c>
      <c r="D1196" s="64" t="s">
        <v>526</v>
      </c>
      <c r="E1196" s="70">
        <v>100</v>
      </c>
      <c r="F1196" s="64" t="s">
        <v>412</v>
      </c>
      <c r="G1196" s="70">
        <v>420</v>
      </c>
      <c r="H1196" s="79" t="s">
        <v>15</v>
      </c>
      <c r="I1196" s="80">
        <v>36793036.630000003</v>
      </c>
      <c r="J1196" s="162">
        <v>2.3143208022229382E-3</v>
      </c>
      <c r="K1196" s="162">
        <v>8.0248823161467281E-2</v>
      </c>
      <c r="L1196" s="80">
        <v>42046608.310000002</v>
      </c>
    </row>
    <row r="1197" spans="1:12" ht="15.75" customHeight="1" x14ac:dyDescent="0.25">
      <c r="A1197" s="64">
        <v>942</v>
      </c>
      <c r="B1197" s="64" t="s">
        <v>1206</v>
      </c>
      <c r="C1197" s="64" t="s">
        <v>74</v>
      </c>
      <c r="D1197" s="64" t="s">
        <v>526</v>
      </c>
      <c r="E1197" s="70">
        <v>100</v>
      </c>
      <c r="F1197" s="64" t="s">
        <v>412</v>
      </c>
      <c r="G1197" s="70">
        <v>620</v>
      </c>
      <c r="H1197" s="79" t="s">
        <v>15</v>
      </c>
      <c r="I1197" s="80">
        <v>58432206.509999998</v>
      </c>
      <c r="J1197" s="162">
        <v>3.4163783270910039E-3</v>
      </c>
      <c r="K1197" s="162">
        <v>0.12744574073377662</v>
      </c>
      <c r="L1197" s="80">
        <v>63070332.799999997</v>
      </c>
    </row>
    <row r="1198" spans="1:12" ht="15.75" customHeight="1" x14ac:dyDescent="0.25">
      <c r="A1198" s="64">
        <v>943</v>
      </c>
      <c r="B1198" s="64" t="s">
        <v>1207</v>
      </c>
      <c r="C1198" s="64" t="s">
        <v>74</v>
      </c>
      <c r="D1198" s="64" t="s">
        <v>526</v>
      </c>
      <c r="E1198" s="70">
        <v>100</v>
      </c>
      <c r="F1198" s="64" t="s">
        <v>412</v>
      </c>
      <c r="G1198" s="70">
        <v>214</v>
      </c>
      <c r="H1198" s="79" t="s">
        <v>15</v>
      </c>
      <c r="I1198" s="80">
        <v>20921015.600000001</v>
      </c>
      <c r="J1198" s="162">
        <v>1.1792015516088304E-3</v>
      </c>
      <c r="K1198" s="162">
        <v>4.5630560427126619E-2</v>
      </c>
      <c r="L1198" s="80">
        <v>23869927.690000001</v>
      </c>
    </row>
    <row r="1199" spans="1:12" ht="31.5" customHeight="1" x14ac:dyDescent="0.25">
      <c r="A1199" s="64">
        <v>944</v>
      </c>
      <c r="B1199" s="64" t="s">
        <v>1208</v>
      </c>
      <c r="C1199" s="64" t="s">
        <v>74</v>
      </c>
      <c r="D1199" s="64" t="s">
        <v>526</v>
      </c>
      <c r="E1199" s="70">
        <v>100</v>
      </c>
      <c r="F1199" s="64" t="s">
        <v>412</v>
      </c>
      <c r="G1199" s="70">
        <v>117</v>
      </c>
      <c r="H1199" s="79" t="s">
        <v>15</v>
      </c>
      <c r="I1199" s="80">
        <v>17270267.260000002</v>
      </c>
      <c r="J1199" s="162">
        <v>6.4470365204781846E-4</v>
      </c>
      <c r="K1199" s="162">
        <v>3.7667959761956131E-2</v>
      </c>
      <c r="L1199" s="80">
        <v>19098793.329999998</v>
      </c>
    </row>
    <row r="1200" spans="1:12" ht="31.5" customHeight="1" x14ac:dyDescent="0.25">
      <c r="A1200" s="64">
        <v>945</v>
      </c>
      <c r="B1200" s="64" t="s">
        <v>1209</v>
      </c>
      <c r="C1200" s="64" t="s">
        <v>74</v>
      </c>
      <c r="D1200" s="64" t="s">
        <v>526</v>
      </c>
      <c r="E1200" s="70">
        <v>100</v>
      </c>
      <c r="F1200" s="64" t="s">
        <v>412</v>
      </c>
      <c r="G1200" s="70">
        <v>525</v>
      </c>
      <c r="H1200" s="79" t="s">
        <v>15</v>
      </c>
      <c r="I1200" s="80">
        <v>39813414.740000002</v>
      </c>
      <c r="J1200" s="162">
        <v>2.8929010027786729E-3</v>
      </c>
      <c r="K1200" s="162">
        <v>8.6836531353851859E-2</v>
      </c>
      <c r="L1200" s="80">
        <v>42377798.439999998</v>
      </c>
    </row>
    <row r="1201" spans="1:12" ht="31.5" customHeight="1" x14ac:dyDescent="0.25">
      <c r="A1201" s="64">
        <v>946</v>
      </c>
      <c r="B1201" s="64" t="s">
        <v>1210</v>
      </c>
      <c r="C1201" s="64" t="s">
        <v>74</v>
      </c>
      <c r="D1201" s="64" t="s">
        <v>526</v>
      </c>
      <c r="E1201" s="70">
        <v>100</v>
      </c>
      <c r="F1201" s="64" t="s">
        <v>412</v>
      </c>
      <c r="G1201" s="70">
        <v>290</v>
      </c>
      <c r="H1201" s="79" t="s">
        <v>15</v>
      </c>
      <c r="I1201" s="80">
        <v>29861799.489999998</v>
      </c>
      <c r="J1201" s="162">
        <v>1.5979834110586954E-3</v>
      </c>
      <c r="K1201" s="162">
        <v>6.5131190193806074E-2</v>
      </c>
      <c r="L1201" s="80">
        <v>33526825.07</v>
      </c>
    </row>
    <row r="1202" spans="1:12" ht="31.5" customHeight="1" x14ac:dyDescent="0.25">
      <c r="A1202" s="64">
        <v>947</v>
      </c>
      <c r="B1202" s="64" t="s">
        <v>1211</v>
      </c>
      <c r="C1202" s="64" t="s">
        <v>74</v>
      </c>
      <c r="D1202" s="64" t="s">
        <v>526</v>
      </c>
      <c r="E1202" s="70">
        <v>100</v>
      </c>
      <c r="F1202" s="64" t="s">
        <v>412</v>
      </c>
      <c r="G1202" s="70">
        <v>172</v>
      </c>
      <c r="H1202" s="79" t="s">
        <v>15</v>
      </c>
      <c r="I1202" s="80">
        <v>21745178.809999999</v>
      </c>
      <c r="J1202" s="162">
        <v>9.4776947138653657E-4</v>
      </c>
      <c r="K1202" s="162">
        <v>4.7428132298146089E-2</v>
      </c>
      <c r="L1202" s="80">
        <v>25486966.690000001</v>
      </c>
    </row>
    <row r="1203" spans="1:12" ht="31.5" customHeight="1" x14ac:dyDescent="0.25">
      <c r="A1203" s="64">
        <v>948</v>
      </c>
      <c r="B1203" s="64" t="s">
        <v>1212</v>
      </c>
      <c r="C1203" s="64" t="s">
        <v>74</v>
      </c>
      <c r="D1203" s="64" t="s">
        <v>526</v>
      </c>
      <c r="E1203" s="70">
        <v>100</v>
      </c>
      <c r="F1203" s="64" t="s">
        <v>412</v>
      </c>
      <c r="G1203" s="70">
        <v>130</v>
      </c>
      <c r="H1203" s="79" t="s">
        <v>15</v>
      </c>
      <c r="I1203" s="80">
        <v>14727714.439999999</v>
      </c>
      <c r="J1203" s="162">
        <v>7.1633739116424276E-4</v>
      </c>
      <c r="K1203" s="162">
        <v>3.2122430218343954E-2</v>
      </c>
      <c r="L1203" s="80">
        <v>17079712.629999999</v>
      </c>
    </row>
    <row r="1204" spans="1:12" ht="31.5" customHeight="1" x14ac:dyDescent="0.25">
      <c r="A1204" s="64">
        <v>949</v>
      </c>
      <c r="B1204" s="64" t="s">
        <v>1213</v>
      </c>
      <c r="C1204" s="64" t="s">
        <v>74</v>
      </c>
      <c r="D1204" s="64" t="s">
        <v>526</v>
      </c>
      <c r="E1204" s="70">
        <v>100</v>
      </c>
      <c r="F1204" s="64" t="s">
        <v>412</v>
      </c>
      <c r="G1204" s="70">
        <v>230</v>
      </c>
      <c r="H1204" s="79" t="s">
        <v>15</v>
      </c>
      <c r="I1204" s="80">
        <v>25789664.289999999</v>
      </c>
      <c r="J1204" s="162">
        <v>1.2673661535982758E-3</v>
      </c>
      <c r="K1204" s="162">
        <v>5.6249508020067368E-2</v>
      </c>
      <c r="L1204" s="80">
        <v>28782886.390000001</v>
      </c>
    </row>
    <row r="1205" spans="1:12" ht="31.5" customHeight="1" x14ac:dyDescent="0.25">
      <c r="A1205" s="64">
        <v>950</v>
      </c>
      <c r="B1205" s="64" t="s">
        <v>1214</v>
      </c>
      <c r="C1205" s="64" t="s">
        <v>74</v>
      </c>
      <c r="D1205" s="64" t="s">
        <v>526</v>
      </c>
      <c r="E1205" s="70">
        <v>100</v>
      </c>
      <c r="F1205" s="64" t="s">
        <v>412</v>
      </c>
      <c r="G1205" s="70">
        <v>133</v>
      </c>
      <c r="H1205" s="79" t="s">
        <v>15</v>
      </c>
      <c r="I1205" s="80">
        <v>15939774.460000001</v>
      </c>
      <c r="J1205" s="162">
        <v>7.3286825403726368E-4</v>
      </c>
      <c r="K1205" s="162">
        <v>3.4766038876802886E-2</v>
      </c>
      <c r="L1205" s="80">
        <v>16542626.6</v>
      </c>
    </row>
    <row r="1206" spans="1:12" ht="15.75" customHeight="1" x14ac:dyDescent="0.25">
      <c r="A1206" s="64">
        <v>951</v>
      </c>
      <c r="B1206" s="64" t="s">
        <v>1215</v>
      </c>
      <c r="C1206" s="64" t="s">
        <v>74</v>
      </c>
      <c r="D1206" s="64" t="s">
        <v>526</v>
      </c>
      <c r="E1206" s="70">
        <v>100</v>
      </c>
      <c r="F1206" s="64" t="s">
        <v>412</v>
      </c>
      <c r="G1206" s="70">
        <v>130</v>
      </c>
      <c r="H1206" s="79" t="s">
        <v>15</v>
      </c>
      <c r="I1206" s="80">
        <v>15866257.460000001</v>
      </c>
      <c r="J1206" s="162">
        <v>7.1633739116424276E-4</v>
      </c>
      <c r="K1206" s="162">
        <v>3.4605691885286803E-2</v>
      </c>
      <c r="L1206" s="80">
        <v>17984937.25</v>
      </c>
    </row>
    <row r="1207" spans="1:12" ht="47.25" customHeight="1" x14ac:dyDescent="0.25">
      <c r="A1207" s="64">
        <v>952</v>
      </c>
      <c r="B1207" s="64" t="s">
        <v>1216</v>
      </c>
      <c r="C1207" s="64" t="s">
        <v>74</v>
      </c>
      <c r="D1207" s="64" t="s">
        <v>526</v>
      </c>
      <c r="E1207" s="70">
        <v>100</v>
      </c>
      <c r="F1207" s="64" t="s">
        <v>412</v>
      </c>
      <c r="G1207" s="70">
        <v>604</v>
      </c>
      <c r="H1207" s="79" t="s">
        <v>15</v>
      </c>
      <c r="I1207" s="80">
        <v>59783781.369999997</v>
      </c>
      <c r="J1207" s="162">
        <v>3.3282137251015591E-3</v>
      </c>
      <c r="K1207" s="162">
        <v>0.13039364343124488</v>
      </c>
      <c r="L1207" s="80">
        <v>69212349.400000006</v>
      </c>
    </row>
    <row r="1208" spans="1:12" ht="31.5" customHeight="1" x14ac:dyDescent="0.25">
      <c r="A1208" s="64">
        <v>953</v>
      </c>
      <c r="B1208" s="64" t="s">
        <v>1217</v>
      </c>
      <c r="C1208" s="64" t="s">
        <v>74</v>
      </c>
      <c r="D1208" s="64" t="s">
        <v>526</v>
      </c>
      <c r="E1208" s="70">
        <v>100</v>
      </c>
      <c r="F1208" s="64" t="s">
        <v>412</v>
      </c>
      <c r="G1208" s="70">
        <v>575</v>
      </c>
      <c r="H1208" s="79" t="s">
        <v>15</v>
      </c>
      <c r="I1208" s="80">
        <v>64506185.479999997</v>
      </c>
      <c r="J1208" s="162">
        <v>3.1684153839956889E-3</v>
      </c>
      <c r="K1208" s="162">
        <v>0.14069361883505205</v>
      </c>
      <c r="L1208" s="80">
        <v>71916844.670000002</v>
      </c>
    </row>
    <row r="1209" spans="1:12" ht="31.5" customHeight="1" x14ac:dyDescent="0.25">
      <c r="A1209" s="64">
        <v>954</v>
      </c>
      <c r="B1209" s="64" t="s">
        <v>1218</v>
      </c>
      <c r="C1209" s="64" t="s">
        <v>74</v>
      </c>
      <c r="D1209" s="64" t="s">
        <v>526</v>
      </c>
      <c r="E1209" s="70">
        <v>100</v>
      </c>
      <c r="F1209" s="64" t="s">
        <v>412</v>
      </c>
      <c r="G1209" s="70">
        <v>385</v>
      </c>
      <c r="H1209" s="79" t="s">
        <v>15</v>
      </c>
      <c r="I1209" s="80">
        <v>34064380.439999998</v>
      </c>
      <c r="J1209" s="162">
        <v>2.1214607353710266E-3</v>
      </c>
      <c r="K1209" s="162">
        <v>7.4297385929966514E-2</v>
      </c>
      <c r="L1209" s="80">
        <v>40305390.270000003</v>
      </c>
    </row>
    <row r="1210" spans="1:12" ht="31.5" customHeight="1" x14ac:dyDescent="0.25">
      <c r="A1210" s="64">
        <v>955</v>
      </c>
      <c r="B1210" s="64" t="s">
        <v>1219</v>
      </c>
      <c r="C1210" s="64" t="s">
        <v>74</v>
      </c>
      <c r="D1210" s="64" t="s">
        <v>526</v>
      </c>
      <c r="E1210" s="70">
        <v>100</v>
      </c>
      <c r="F1210" s="64" t="s">
        <v>427</v>
      </c>
      <c r="G1210" s="70">
        <v>225</v>
      </c>
      <c r="H1210" s="79" t="s">
        <v>15</v>
      </c>
      <c r="I1210" s="80">
        <v>17378132.25</v>
      </c>
      <c r="J1210" s="162">
        <v>1.2398147154765739E-3</v>
      </c>
      <c r="K1210" s="162">
        <v>3.790322271659808E-2</v>
      </c>
      <c r="L1210" s="80">
        <v>18296124.190000001</v>
      </c>
    </row>
    <row r="1211" spans="1:12" ht="31.5" customHeight="1" x14ac:dyDescent="0.25">
      <c r="A1211" s="64">
        <v>956</v>
      </c>
      <c r="B1211" s="64" t="s">
        <v>1220</v>
      </c>
      <c r="C1211" s="64" t="s">
        <v>74</v>
      </c>
      <c r="D1211" s="64" t="s">
        <v>526</v>
      </c>
      <c r="E1211" s="70">
        <v>100</v>
      </c>
      <c r="F1211" s="64" t="s">
        <v>427</v>
      </c>
      <c r="G1211" s="70">
        <v>193</v>
      </c>
      <c r="H1211" s="79" t="s">
        <v>15</v>
      </c>
      <c r="I1211" s="80">
        <v>16115589.189999999</v>
      </c>
      <c r="J1211" s="162">
        <v>1.0634855114976835E-3</v>
      </c>
      <c r="K1211" s="162">
        <v>3.5149506143145534E-2</v>
      </c>
      <c r="L1211" s="80">
        <v>16860559.260000002</v>
      </c>
    </row>
    <row r="1212" spans="1:12" ht="31.5" customHeight="1" x14ac:dyDescent="0.25">
      <c r="A1212" s="64">
        <v>957</v>
      </c>
      <c r="B1212" s="64" t="s">
        <v>1221</v>
      </c>
      <c r="C1212" s="64" t="s">
        <v>74</v>
      </c>
      <c r="D1212" s="64" t="s">
        <v>526</v>
      </c>
      <c r="E1212" s="70">
        <v>100</v>
      </c>
      <c r="F1212" s="64" t="s">
        <v>427</v>
      </c>
      <c r="G1212" s="70">
        <v>141</v>
      </c>
      <c r="H1212" s="79" t="s">
        <v>15</v>
      </c>
      <c r="I1212" s="80">
        <v>9107620.3200000003</v>
      </c>
      <c r="J1212" s="162">
        <v>7.7695055503198629E-4</v>
      </c>
      <c r="K1212" s="162">
        <v>1.9864514577346153E-2</v>
      </c>
      <c r="L1212" s="80">
        <v>9221523.8399999999</v>
      </c>
    </row>
    <row r="1213" spans="1:12" ht="31.5" customHeight="1" x14ac:dyDescent="0.25">
      <c r="A1213" s="64">
        <v>958</v>
      </c>
      <c r="B1213" s="64" t="s">
        <v>1222</v>
      </c>
      <c r="C1213" s="64" t="s">
        <v>74</v>
      </c>
      <c r="D1213" s="64" t="s">
        <v>526</v>
      </c>
      <c r="E1213" s="70">
        <v>100</v>
      </c>
      <c r="F1213" s="64" t="s">
        <v>427</v>
      </c>
      <c r="G1213" s="70">
        <v>352</v>
      </c>
      <c r="H1213" s="79" t="s">
        <v>15</v>
      </c>
      <c r="I1213" s="80">
        <v>20751721.550000001</v>
      </c>
      <c r="J1213" s="162">
        <v>1.9396212437677958E-3</v>
      </c>
      <c r="K1213" s="162">
        <v>4.5261315332807299E-2</v>
      </c>
      <c r="L1213" s="80">
        <v>21806219.77</v>
      </c>
    </row>
    <row r="1214" spans="1:12" ht="31.5" customHeight="1" x14ac:dyDescent="0.25">
      <c r="A1214" s="64">
        <v>959</v>
      </c>
      <c r="B1214" s="64" t="s">
        <v>1223</v>
      </c>
      <c r="C1214" s="64" t="s">
        <v>74</v>
      </c>
      <c r="D1214" s="64" t="s">
        <v>526</v>
      </c>
      <c r="E1214" s="70">
        <v>100</v>
      </c>
      <c r="F1214" s="64" t="s">
        <v>427</v>
      </c>
      <c r="G1214" s="70">
        <v>31</v>
      </c>
      <c r="H1214" s="79" t="s">
        <v>15</v>
      </c>
      <c r="I1214" s="80">
        <v>3868579.17</v>
      </c>
      <c r="J1214" s="162">
        <v>1.708189163545502E-4</v>
      </c>
      <c r="K1214" s="162">
        <v>8.4377087116080697E-3</v>
      </c>
      <c r="L1214" s="80">
        <v>4095856.95</v>
      </c>
    </row>
    <row r="1215" spans="1:12" ht="47.25" customHeight="1" x14ac:dyDescent="0.25">
      <c r="A1215" s="64">
        <v>960</v>
      </c>
      <c r="B1215" s="64" t="s">
        <v>1224</v>
      </c>
      <c r="C1215" s="64" t="s">
        <v>74</v>
      </c>
      <c r="D1215" s="64" t="s">
        <v>526</v>
      </c>
      <c r="E1215" s="70">
        <v>100</v>
      </c>
      <c r="F1215" s="64" t="s">
        <v>427</v>
      </c>
      <c r="G1215" s="70">
        <v>236</v>
      </c>
      <c r="H1215" s="79" t="s">
        <v>15</v>
      </c>
      <c r="I1215" s="80">
        <v>24028833.989999998</v>
      </c>
      <c r="J1215" s="162">
        <v>1.3004278793443177E-3</v>
      </c>
      <c r="K1215" s="162">
        <v>5.2408983499543343E-2</v>
      </c>
      <c r="L1215" s="80">
        <v>28605917.73</v>
      </c>
    </row>
    <row r="1216" spans="1:12" ht="31.5" customHeight="1" x14ac:dyDescent="0.25">
      <c r="A1216" s="64">
        <v>961</v>
      </c>
      <c r="B1216" s="64" t="s">
        <v>1225</v>
      </c>
      <c r="C1216" s="64" t="s">
        <v>74</v>
      </c>
      <c r="D1216" s="64" t="s">
        <v>526</v>
      </c>
      <c r="E1216" s="70">
        <v>100</v>
      </c>
      <c r="F1216" s="64" t="s">
        <v>427</v>
      </c>
      <c r="G1216" s="70">
        <v>181</v>
      </c>
      <c r="H1216" s="79" t="s">
        <v>15</v>
      </c>
      <c r="I1216" s="80">
        <v>15024933.550000001</v>
      </c>
      <c r="J1216" s="162">
        <v>9.9736206000559957E-4</v>
      </c>
      <c r="K1216" s="162">
        <v>3.2770691030259411E-2</v>
      </c>
      <c r="L1216" s="80">
        <v>18202876.359999999</v>
      </c>
    </row>
    <row r="1217" spans="1:12" ht="15.75" customHeight="1" x14ac:dyDescent="0.25">
      <c r="A1217" s="64">
        <v>962</v>
      </c>
      <c r="B1217" s="64" t="s">
        <v>1226</v>
      </c>
      <c r="C1217" s="64" t="s">
        <v>74</v>
      </c>
      <c r="D1217" s="64" t="s">
        <v>526</v>
      </c>
      <c r="E1217" s="70">
        <v>100</v>
      </c>
      <c r="F1217" s="64" t="s">
        <v>427</v>
      </c>
      <c r="G1217" s="70">
        <v>510</v>
      </c>
      <c r="H1217" s="79" t="s">
        <v>15</v>
      </c>
      <c r="I1217" s="80">
        <v>42999195.200000003</v>
      </c>
      <c r="J1217" s="162">
        <v>2.8102466884135677E-3</v>
      </c>
      <c r="K1217" s="162">
        <v>9.3784996503296567E-2</v>
      </c>
      <c r="L1217" s="80">
        <v>50868986.990000002</v>
      </c>
    </row>
    <row r="1218" spans="1:12" ht="47.25" customHeight="1" x14ac:dyDescent="0.25">
      <c r="A1218" s="64">
        <v>963</v>
      </c>
      <c r="B1218" s="64" t="s">
        <v>1227</v>
      </c>
      <c r="C1218" s="64" t="s">
        <v>74</v>
      </c>
      <c r="D1218" s="64" t="s">
        <v>526</v>
      </c>
      <c r="E1218" s="70">
        <v>100</v>
      </c>
      <c r="F1218" s="64" t="s">
        <v>427</v>
      </c>
      <c r="G1218" s="70">
        <v>325</v>
      </c>
      <c r="H1218" s="79" t="s">
        <v>15</v>
      </c>
      <c r="I1218" s="80">
        <v>54945887.159999996</v>
      </c>
      <c r="J1218" s="162">
        <v>1.790843477910607E-3</v>
      </c>
      <c r="K1218" s="162">
        <v>0.11984177404257854</v>
      </c>
      <c r="L1218" s="80">
        <v>59311053.32</v>
      </c>
    </row>
    <row r="1219" spans="1:12" ht="47.25" customHeight="1" x14ac:dyDescent="0.25">
      <c r="A1219" s="64">
        <v>964</v>
      </c>
      <c r="B1219" s="64" t="s">
        <v>1228</v>
      </c>
      <c r="C1219" s="64" t="s">
        <v>74</v>
      </c>
      <c r="D1219" s="64" t="s">
        <v>526</v>
      </c>
      <c r="E1219" s="70">
        <v>100</v>
      </c>
      <c r="F1219" s="64" t="s">
        <v>427</v>
      </c>
      <c r="G1219" s="70">
        <v>259</v>
      </c>
      <c r="H1219" s="79" t="s">
        <v>15</v>
      </c>
      <c r="I1219" s="80">
        <v>94081518.780000001</v>
      </c>
      <c r="J1219" s="162">
        <v>1.4271644947041454E-3</v>
      </c>
      <c r="K1219" s="162">
        <v>0.20520000127367805</v>
      </c>
      <c r="L1219" s="80">
        <v>109318879.90000001</v>
      </c>
    </row>
    <row r="1220" spans="1:12" ht="31.5" customHeight="1" x14ac:dyDescent="0.25">
      <c r="A1220" s="64">
        <v>965</v>
      </c>
      <c r="B1220" s="64" t="s">
        <v>1229</v>
      </c>
      <c r="C1220" s="64" t="s">
        <v>74</v>
      </c>
      <c r="D1220" s="64" t="s">
        <v>526</v>
      </c>
      <c r="E1220" s="70">
        <v>100</v>
      </c>
      <c r="F1220" s="64" t="s">
        <v>427</v>
      </c>
      <c r="G1220" s="70">
        <v>205</v>
      </c>
      <c r="H1220" s="79" t="s">
        <v>15</v>
      </c>
      <c r="I1220" s="80">
        <v>37207594.229999997</v>
      </c>
      <c r="J1220" s="162">
        <v>1.1296089629897674E-3</v>
      </c>
      <c r="K1220" s="162">
        <v>8.1153009458107883E-2</v>
      </c>
      <c r="L1220" s="80">
        <v>56665116.390000001</v>
      </c>
    </row>
    <row r="1221" spans="1:12" ht="31.5" customHeight="1" x14ac:dyDescent="0.25">
      <c r="A1221" s="64">
        <v>966</v>
      </c>
      <c r="B1221" s="64" t="s">
        <v>1230</v>
      </c>
      <c r="C1221" s="64" t="s">
        <v>74</v>
      </c>
      <c r="D1221" s="64" t="s">
        <v>526</v>
      </c>
      <c r="E1221" s="70">
        <v>100</v>
      </c>
      <c r="F1221" s="64" t="s">
        <v>427</v>
      </c>
      <c r="G1221" s="70">
        <v>308</v>
      </c>
      <c r="H1221" s="79" t="s">
        <v>15</v>
      </c>
      <c r="I1221" s="80">
        <v>47887441.829999998</v>
      </c>
      <c r="J1221" s="162">
        <v>1.6971685882968212E-3</v>
      </c>
      <c r="K1221" s="162">
        <v>0.10444668891333965</v>
      </c>
      <c r="L1221" s="80">
        <v>62790188.659999996</v>
      </c>
    </row>
    <row r="1222" spans="1:12" ht="31.5" customHeight="1" x14ac:dyDescent="0.25">
      <c r="A1222" s="64">
        <v>967</v>
      </c>
      <c r="B1222" s="64" t="s">
        <v>1231</v>
      </c>
      <c r="C1222" s="64" t="s">
        <v>74</v>
      </c>
      <c r="D1222" s="64" t="s">
        <v>526</v>
      </c>
      <c r="E1222" s="70">
        <v>100</v>
      </c>
      <c r="F1222" s="64" t="s">
        <v>427</v>
      </c>
      <c r="G1222" s="70">
        <v>292</v>
      </c>
      <c r="H1222" s="79" t="s">
        <v>15</v>
      </c>
      <c r="I1222" s="80">
        <v>50962082.5</v>
      </c>
      <c r="J1222" s="162">
        <v>1.609003986307376E-3</v>
      </c>
      <c r="K1222" s="162">
        <v>0.11115274848360909</v>
      </c>
      <c r="L1222" s="80">
        <v>61320182.079999998</v>
      </c>
    </row>
    <row r="1223" spans="1:12" ht="31.5" customHeight="1" x14ac:dyDescent="0.25">
      <c r="A1223" s="64">
        <v>968</v>
      </c>
      <c r="B1223" s="64" t="s">
        <v>1232</v>
      </c>
      <c r="C1223" s="64" t="s">
        <v>74</v>
      </c>
      <c r="D1223" s="64" t="s">
        <v>526</v>
      </c>
      <c r="E1223" s="70">
        <v>100</v>
      </c>
      <c r="F1223" s="64" t="s">
        <v>427</v>
      </c>
      <c r="G1223" s="70">
        <v>179</v>
      </c>
      <c r="H1223" s="79" t="s">
        <v>15</v>
      </c>
      <c r="I1223" s="80">
        <v>39974933.479999997</v>
      </c>
      <c r="J1223" s="162">
        <v>9.8634148475691902E-4</v>
      </c>
      <c r="K1223" s="162">
        <v>8.7188817818648678E-2</v>
      </c>
      <c r="L1223" s="80">
        <v>44650963.869999997</v>
      </c>
    </row>
    <row r="1224" spans="1:12" ht="31.5" customHeight="1" x14ac:dyDescent="0.25">
      <c r="A1224" s="64">
        <v>969</v>
      </c>
      <c r="B1224" s="64" t="s">
        <v>1233</v>
      </c>
      <c r="C1224" s="64" t="s">
        <v>74</v>
      </c>
      <c r="D1224" s="64" t="s">
        <v>526</v>
      </c>
      <c r="E1224" s="70">
        <v>100</v>
      </c>
      <c r="F1224" s="64" t="s">
        <v>427</v>
      </c>
      <c r="G1224" s="70">
        <v>181</v>
      </c>
      <c r="H1224" s="79" t="s">
        <v>15</v>
      </c>
      <c r="I1224" s="80">
        <v>32593945.559999999</v>
      </c>
      <c r="J1224" s="162">
        <v>9.9736206000559957E-4</v>
      </c>
      <c r="K1224" s="162">
        <v>7.1090239158086349E-2</v>
      </c>
      <c r="L1224" s="80">
        <v>36028963.689999998</v>
      </c>
    </row>
    <row r="1225" spans="1:12" ht="31.5" customHeight="1" x14ac:dyDescent="0.25">
      <c r="A1225" s="64">
        <v>970</v>
      </c>
      <c r="B1225" s="64" t="s">
        <v>1234</v>
      </c>
      <c r="C1225" s="64" t="s">
        <v>74</v>
      </c>
      <c r="D1225" s="64" t="s">
        <v>526</v>
      </c>
      <c r="E1225" s="70">
        <v>100</v>
      </c>
      <c r="F1225" s="64" t="s">
        <v>427</v>
      </c>
      <c r="G1225" s="70">
        <v>205</v>
      </c>
      <c r="H1225" s="79" t="s">
        <v>15</v>
      </c>
      <c r="I1225" s="80">
        <v>33781008.420000002</v>
      </c>
      <c r="J1225" s="162">
        <v>1.1296089629897674E-3</v>
      </c>
      <c r="K1225" s="162">
        <v>7.3679326829529393E-2</v>
      </c>
      <c r="L1225" s="80">
        <v>40397731.130000003</v>
      </c>
    </row>
    <row r="1226" spans="1:12" ht="47.25" customHeight="1" x14ac:dyDescent="0.25">
      <c r="A1226" s="64">
        <v>971</v>
      </c>
      <c r="B1226" s="64" t="s">
        <v>1235</v>
      </c>
      <c r="C1226" s="64" t="s">
        <v>74</v>
      </c>
      <c r="D1226" s="64" t="s">
        <v>526</v>
      </c>
      <c r="E1226" s="70">
        <v>100</v>
      </c>
      <c r="F1226" s="64" t="s">
        <v>427</v>
      </c>
      <c r="G1226" s="70">
        <v>105</v>
      </c>
      <c r="H1226" s="79" t="s">
        <v>15</v>
      </c>
      <c r="I1226" s="80">
        <v>19689041.16</v>
      </c>
      <c r="J1226" s="162">
        <v>5.7858020055573454E-4</v>
      </c>
      <c r="K1226" s="162">
        <v>4.2943516681071797E-2</v>
      </c>
      <c r="L1226" s="80">
        <v>20700192.399999999</v>
      </c>
    </row>
    <row r="1227" spans="1:12" ht="31.5" customHeight="1" x14ac:dyDescent="0.25">
      <c r="A1227" s="64">
        <v>972</v>
      </c>
      <c r="B1227" s="64" t="s">
        <v>1236</v>
      </c>
      <c r="C1227" s="64" t="s">
        <v>74</v>
      </c>
      <c r="D1227" s="64" t="s">
        <v>526</v>
      </c>
      <c r="E1227" s="70">
        <v>100</v>
      </c>
      <c r="F1227" s="64" t="s">
        <v>427</v>
      </c>
      <c r="G1227" s="70">
        <v>218</v>
      </c>
      <c r="H1227" s="79" t="s">
        <v>15</v>
      </c>
      <c r="I1227" s="80">
        <v>32598403.199999999</v>
      </c>
      <c r="J1227" s="162">
        <v>1.2012427021061917E-3</v>
      </c>
      <c r="K1227" s="162">
        <v>7.1099961659865013E-2</v>
      </c>
      <c r="L1227" s="80">
        <v>37659362.899999999</v>
      </c>
    </row>
    <row r="1228" spans="1:12" ht="31.5" customHeight="1" x14ac:dyDescent="0.25">
      <c r="A1228" s="64">
        <v>973</v>
      </c>
      <c r="B1228" s="64" t="s">
        <v>1237</v>
      </c>
      <c r="C1228" s="64" t="s">
        <v>74</v>
      </c>
      <c r="D1228" s="64" t="s">
        <v>526</v>
      </c>
      <c r="E1228" s="70">
        <v>100</v>
      </c>
      <c r="F1228" s="64" t="s">
        <v>427</v>
      </c>
      <c r="G1228" s="70">
        <v>144</v>
      </c>
      <c r="H1228" s="79" t="s">
        <v>15</v>
      </c>
      <c r="I1228" s="80">
        <v>30341245.890000001</v>
      </c>
      <c r="J1228" s="162">
        <v>7.9348141790500733E-4</v>
      </c>
      <c r="K1228" s="162">
        <v>6.6176904624933794E-2</v>
      </c>
      <c r="L1228" s="80">
        <v>32954232.93</v>
      </c>
    </row>
    <row r="1229" spans="1:12" ht="47.25" customHeight="1" x14ac:dyDescent="0.25">
      <c r="A1229" s="64">
        <v>974</v>
      </c>
      <c r="B1229" s="64" t="s">
        <v>1238</v>
      </c>
      <c r="C1229" s="64" t="s">
        <v>74</v>
      </c>
      <c r="D1229" s="64" t="s">
        <v>526</v>
      </c>
      <c r="E1229" s="70">
        <v>100</v>
      </c>
      <c r="F1229" s="64" t="s">
        <v>427</v>
      </c>
      <c r="G1229" s="70">
        <v>239</v>
      </c>
      <c r="H1229" s="79" t="s">
        <v>15</v>
      </c>
      <c r="I1229" s="80">
        <v>33490388.629999999</v>
      </c>
      <c r="J1229" s="162">
        <v>1.3169587422173388E-3</v>
      </c>
      <c r="K1229" s="162">
        <v>7.3045459710338781E-2</v>
      </c>
      <c r="L1229" s="80">
        <v>60748872.130000003</v>
      </c>
    </row>
    <row r="1230" spans="1:12" ht="47.25" customHeight="1" x14ac:dyDescent="0.25">
      <c r="A1230" s="64">
        <v>975</v>
      </c>
      <c r="B1230" s="64" t="s">
        <v>1239</v>
      </c>
      <c r="C1230" s="64" t="s">
        <v>74</v>
      </c>
      <c r="D1230" s="64" t="s">
        <v>526</v>
      </c>
      <c r="E1230" s="70">
        <v>100</v>
      </c>
      <c r="F1230" s="64" t="s">
        <v>427</v>
      </c>
      <c r="G1230" s="70">
        <v>183</v>
      </c>
      <c r="H1230" s="79" t="s">
        <v>15</v>
      </c>
      <c r="I1230" s="80">
        <v>43411800.539999999</v>
      </c>
      <c r="J1230" s="162">
        <v>1.0083826352542801E-3</v>
      </c>
      <c r="K1230" s="162">
        <v>9.4684924750538302E-2</v>
      </c>
      <c r="L1230" s="80">
        <v>48521996.619999997</v>
      </c>
    </row>
    <row r="1231" spans="1:12" ht="47.25" customHeight="1" x14ac:dyDescent="0.25">
      <c r="A1231" s="64">
        <v>976</v>
      </c>
      <c r="B1231" s="64" t="s">
        <v>1240</v>
      </c>
      <c r="C1231" s="64" t="s">
        <v>74</v>
      </c>
      <c r="D1231" s="64" t="s">
        <v>526</v>
      </c>
      <c r="E1231" s="70">
        <v>100</v>
      </c>
      <c r="F1231" s="64" t="s">
        <v>427</v>
      </c>
      <c r="G1231" s="70">
        <v>175</v>
      </c>
      <c r="H1231" s="79" t="s">
        <v>15</v>
      </c>
      <c r="I1231" s="80">
        <v>45597920.420000002</v>
      </c>
      <c r="J1231" s="162">
        <v>9.6430033425955761E-4</v>
      </c>
      <c r="K1231" s="162">
        <v>9.9453042952471246E-2</v>
      </c>
      <c r="L1231" s="80">
        <v>58885006.880000003</v>
      </c>
    </row>
    <row r="1232" spans="1:12" ht="63" customHeight="1" x14ac:dyDescent="0.25">
      <c r="A1232" s="64">
        <v>977</v>
      </c>
      <c r="B1232" s="64" t="s">
        <v>1241</v>
      </c>
      <c r="C1232" s="64" t="s">
        <v>74</v>
      </c>
      <c r="D1232" s="64" t="s">
        <v>526</v>
      </c>
      <c r="E1232" s="70">
        <v>99.9</v>
      </c>
      <c r="F1232" s="64" t="s">
        <v>427</v>
      </c>
      <c r="G1232" s="70">
        <v>1110</v>
      </c>
      <c r="H1232" s="79" t="s">
        <v>15</v>
      </c>
      <c r="I1232" s="80">
        <v>63250206.710000001</v>
      </c>
      <c r="J1232" s="162">
        <v>6.1164192630177652E-3</v>
      </c>
      <c r="K1232" s="162">
        <v>0.13795421955083789</v>
      </c>
      <c r="L1232" s="80">
        <v>83361264.939999998</v>
      </c>
    </row>
    <row r="1233" spans="1:12" ht="78.75" customHeight="1" x14ac:dyDescent="0.25">
      <c r="A1233" s="64">
        <v>978</v>
      </c>
      <c r="B1233" s="64" t="s">
        <v>1242</v>
      </c>
      <c r="C1233" s="64" t="s">
        <v>74</v>
      </c>
      <c r="D1233" s="64" t="s">
        <v>526</v>
      </c>
      <c r="E1233" s="70">
        <v>97.8</v>
      </c>
      <c r="F1233" s="64" t="s">
        <v>427</v>
      </c>
      <c r="G1233" s="70">
        <v>946</v>
      </c>
      <c r="H1233" s="79" t="s">
        <v>15</v>
      </c>
      <c r="I1233" s="80">
        <v>50102375.969999999</v>
      </c>
      <c r="J1233" s="162">
        <v>5.2127320926259506E-3</v>
      </c>
      <c r="K1233" s="162">
        <v>0.10927765353043863</v>
      </c>
      <c r="L1233" s="80">
        <v>58319458.670000002</v>
      </c>
    </row>
    <row r="1234" spans="1:12" ht="47.25" customHeight="1" x14ac:dyDescent="0.25">
      <c r="A1234" s="64">
        <v>979</v>
      </c>
      <c r="B1234" s="64" t="s">
        <v>1243</v>
      </c>
      <c r="C1234" s="64" t="s">
        <v>74</v>
      </c>
      <c r="D1234" s="64" t="s">
        <v>526</v>
      </c>
      <c r="E1234" s="70">
        <v>100</v>
      </c>
      <c r="F1234" s="64" t="s">
        <v>427</v>
      </c>
      <c r="G1234" s="70">
        <v>287</v>
      </c>
      <c r="H1234" s="79" t="s">
        <v>15</v>
      </c>
      <c r="I1234" s="80">
        <v>19193898.559999999</v>
      </c>
      <c r="J1234" s="162">
        <v>1.5814525481856743E-3</v>
      </c>
      <c r="K1234" s="162">
        <v>4.1863567468216914E-2</v>
      </c>
      <c r="L1234" s="80">
        <v>21407366.260000002</v>
      </c>
    </row>
    <row r="1235" spans="1:12" ht="63" customHeight="1" x14ac:dyDescent="0.25">
      <c r="A1235" s="64">
        <v>980</v>
      </c>
      <c r="B1235" s="64" t="s">
        <v>1244</v>
      </c>
      <c r="C1235" s="64" t="s">
        <v>74</v>
      </c>
      <c r="D1235" s="64" t="s">
        <v>526</v>
      </c>
      <c r="E1235" s="70">
        <v>97.2</v>
      </c>
      <c r="F1235" s="64" t="s">
        <v>427</v>
      </c>
      <c r="G1235" s="70">
        <v>1000</v>
      </c>
      <c r="H1235" s="79" t="s">
        <v>15</v>
      </c>
      <c r="I1235" s="80">
        <v>47615789.539999999</v>
      </c>
      <c r="J1235" s="162">
        <v>5.5102876243403294E-3</v>
      </c>
      <c r="K1235" s="162">
        <v>0.10385419156660412</v>
      </c>
      <c r="L1235" s="80">
        <v>58881471.759999998</v>
      </c>
    </row>
    <row r="1236" spans="1:12" ht="47.25" customHeight="1" x14ac:dyDescent="0.25">
      <c r="A1236" s="64">
        <v>981</v>
      </c>
      <c r="B1236" s="64" t="s">
        <v>1245</v>
      </c>
      <c r="C1236" s="64" t="s">
        <v>74</v>
      </c>
      <c r="D1236" s="64" t="s">
        <v>526</v>
      </c>
      <c r="E1236" s="70">
        <v>100</v>
      </c>
      <c r="F1236" s="64" t="s">
        <v>293</v>
      </c>
      <c r="G1236" s="70">
        <v>9768</v>
      </c>
      <c r="H1236" s="79" t="s">
        <v>15</v>
      </c>
      <c r="I1236" s="80">
        <v>44099357.280000001</v>
      </c>
      <c r="J1236" s="162">
        <v>5.3824489514556338E-2</v>
      </c>
      <c r="K1236" s="162">
        <v>9.6184545991279985E-2</v>
      </c>
      <c r="L1236" s="80">
        <v>46673666.390000001</v>
      </c>
    </row>
    <row r="1237" spans="1:12" ht="47.25" customHeight="1" x14ac:dyDescent="0.25">
      <c r="A1237" s="64">
        <v>982</v>
      </c>
      <c r="B1237" s="64" t="s">
        <v>1246</v>
      </c>
      <c r="C1237" s="64" t="s">
        <v>74</v>
      </c>
      <c r="D1237" s="64" t="s">
        <v>526</v>
      </c>
      <c r="E1237" s="70">
        <v>100</v>
      </c>
      <c r="F1237" s="64" t="s">
        <v>1247</v>
      </c>
      <c r="G1237" s="70" t="s">
        <v>201</v>
      </c>
      <c r="H1237" s="69" t="s">
        <v>201</v>
      </c>
      <c r="I1237" s="80">
        <v>2421204.7000000002</v>
      </c>
      <c r="J1237" s="183" t="s">
        <v>201</v>
      </c>
      <c r="K1237" s="162">
        <v>2.0413958418531997E-2</v>
      </c>
      <c r="L1237" s="80">
        <v>48917998.590000004</v>
      </c>
    </row>
    <row r="1238" spans="1:12" ht="47.25" customHeight="1" x14ac:dyDescent="0.25">
      <c r="A1238" s="64">
        <v>983</v>
      </c>
      <c r="B1238" s="64" t="s">
        <v>1248</v>
      </c>
      <c r="C1238" s="64" t="s">
        <v>74</v>
      </c>
      <c r="D1238" s="64" t="s">
        <v>526</v>
      </c>
      <c r="E1238" s="70">
        <v>100</v>
      </c>
      <c r="F1238" s="64" t="s">
        <v>1249</v>
      </c>
      <c r="G1238" s="70" t="s">
        <v>201</v>
      </c>
      <c r="H1238" s="69" t="s">
        <v>201</v>
      </c>
      <c r="I1238" s="80">
        <v>0</v>
      </c>
      <c r="J1238" s="184" t="s">
        <v>201</v>
      </c>
      <c r="K1238" s="183" t="s">
        <v>201</v>
      </c>
      <c r="L1238" s="80">
        <v>50144057.990000002</v>
      </c>
    </row>
    <row r="1239" spans="1:12" ht="47.25" customHeight="1" x14ac:dyDescent="0.25">
      <c r="A1239" s="64">
        <v>984</v>
      </c>
      <c r="B1239" s="64" t="s">
        <v>1250</v>
      </c>
      <c r="C1239" s="64" t="s">
        <v>74</v>
      </c>
      <c r="D1239" s="64" t="s">
        <v>526</v>
      </c>
      <c r="E1239" s="70">
        <v>100</v>
      </c>
      <c r="F1239" s="64" t="s">
        <v>1251</v>
      </c>
      <c r="G1239" s="70">
        <v>11822</v>
      </c>
      <c r="H1239" s="79" t="s">
        <v>355</v>
      </c>
      <c r="I1239" s="80">
        <v>633708</v>
      </c>
      <c r="J1239" s="162">
        <v>3.1261498023841009E-5</v>
      </c>
      <c r="K1239" s="162">
        <v>8.3452833354250942E-3</v>
      </c>
      <c r="L1239" s="80">
        <v>29537451.77</v>
      </c>
    </row>
    <row r="1240" spans="1:12" ht="47.25" x14ac:dyDescent="0.25">
      <c r="A1240" s="64">
        <v>985</v>
      </c>
      <c r="B1240" s="64" t="s">
        <v>1252</v>
      </c>
      <c r="C1240" s="64" t="s">
        <v>74</v>
      </c>
      <c r="D1240" s="64" t="s">
        <v>526</v>
      </c>
      <c r="E1240" s="70">
        <v>100</v>
      </c>
      <c r="F1240" s="64" t="s">
        <v>1253</v>
      </c>
      <c r="G1240" s="70">
        <v>61</v>
      </c>
      <c r="H1240" s="79" t="s">
        <v>355</v>
      </c>
      <c r="I1240" s="80">
        <v>8648424.2899999991</v>
      </c>
      <c r="J1240" s="162">
        <v>2.5676826411604576E-3</v>
      </c>
      <c r="K1240" s="162">
        <v>1.5340154391812098</v>
      </c>
      <c r="L1240" s="80">
        <v>6900000</v>
      </c>
    </row>
    <row r="1241" spans="1:12" ht="31.5" customHeight="1" x14ac:dyDescent="0.25">
      <c r="A1241" s="64">
        <v>986</v>
      </c>
      <c r="B1241" s="64" t="s">
        <v>1254</v>
      </c>
      <c r="C1241" s="64" t="s">
        <v>74</v>
      </c>
      <c r="D1241" s="64" t="s">
        <v>526</v>
      </c>
      <c r="E1241" s="70">
        <v>100</v>
      </c>
      <c r="F1241" s="64" t="s">
        <v>1255</v>
      </c>
      <c r="G1241" s="70">
        <v>6175</v>
      </c>
      <c r="H1241" s="64" t="s">
        <v>304</v>
      </c>
      <c r="I1241" s="80">
        <v>30629719.379999999</v>
      </c>
      <c r="J1241" s="162">
        <v>6.2219486358130156E-5</v>
      </c>
      <c r="K1241" s="162">
        <v>1.792059108117083E-2</v>
      </c>
      <c r="L1241" s="80">
        <v>7344128.6799999997</v>
      </c>
    </row>
    <row r="1242" spans="1:12" ht="31.5" customHeight="1" x14ac:dyDescent="0.25">
      <c r="A1242" s="64">
        <v>987</v>
      </c>
      <c r="B1242" s="64" t="s">
        <v>1256</v>
      </c>
      <c r="C1242" s="64" t="s">
        <v>74</v>
      </c>
      <c r="D1242" s="64" t="s">
        <v>526</v>
      </c>
      <c r="E1242" s="70">
        <v>100</v>
      </c>
      <c r="F1242" s="64" t="s">
        <v>1257</v>
      </c>
      <c r="G1242" s="70">
        <v>3531.9</v>
      </c>
      <c r="H1242" s="64" t="s">
        <v>1258</v>
      </c>
      <c r="I1242" s="80">
        <v>54743278</v>
      </c>
      <c r="J1242" s="162">
        <v>2.4333258452936084</v>
      </c>
      <c r="K1242" s="162">
        <v>1.0767912238792985</v>
      </c>
      <c r="L1242" s="80">
        <v>0</v>
      </c>
    </row>
    <row r="1243" spans="1:12" ht="110.25" customHeight="1" x14ac:dyDescent="0.25">
      <c r="A1243" s="64">
        <v>988</v>
      </c>
      <c r="B1243" s="64" t="s">
        <v>1259</v>
      </c>
      <c r="C1243" s="64" t="s">
        <v>74</v>
      </c>
      <c r="D1243" s="64" t="s">
        <v>526</v>
      </c>
      <c r="E1243" s="70">
        <v>100</v>
      </c>
      <c r="F1243" s="64" t="s">
        <v>1260</v>
      </c>
      <c r="G1243" s="70">
        <v>48431.063999999998</v>
      </c>
      <c r="H1243" s="64" t="s">
        <v>1261</v>
      </c>
      <c r="I1243" s="80">
        <v>1934447292</v>
      </c>
      <c r="J1243" s="162">
        <v>33.366901595817787</v>
      </c>
      <c r="K1243" s="162">
        <v>38.050258281622718</v>
      </c>
      <c r="L1243" s="80">
        <v>538153377.80999994</v>
      </c>
    </row>
    <row r="1244" spans="1:12" ht="78.75" customHeight="1" x14ac:dyDescent="0.25">
      <c r="A1244" s="188">
        <v>989</v>
      </c>
      <c r="B1244" s="188" t="s">
        <v>1262</v>
      </c>
      <c r="C1244" s="188" t="s">
        <v>74</v>
      </c>
      <c r="D1244" s="188" t="s">
        <v>526</v>
      </c>
      <c r="E1244" s="199">
        <v>100</v>
      </c>
      <c r="F1244" s="64" t="s">
        <v>1263</v>
      </c>
      <c r="G1244" s="70">
        <v>108.81</v>
      </c>
      <c r="H1244" s="64" t="s">
        <v>110</v>
      </c>
      <c r="I1244" s="80">
        <v>134006362</v>
      </c>
      <c r="J1244" s="162">
        <v>8.8017809970037792E-6</v>
      </c>
      <c r="K1244" s="162">
        <v>6.1409421469234629E-3</v>
      </c>
      <c r="L1244" s="80">
        <v>0</v>
      </c>
    </row>
    <row r="1245" spans="1:12" ht="78.75" customHeight="1" x14ac:dyDescent="0.25">
      <c r="A1245" s="188"/>
      <c r="B1245" s="207"/>
      <c r="C1245" s="207"/>
      <c r="D1245" s="207"/>
      <c r="E1245" s="215"/>
      <c r="F1245" s="64" t="s">
        <v>1264</v>
      </c>
      <c r="G1245" s="70">
        <v>47645.279999999999</v>
      </c>
      <c r="H1245" s="64" t="s">
        <v>1265</v>
      </c>
      <c r="I1245" s="80">
        <v>27721552</v>
      </c>
      <c r="J1245" s="162">
        <v>6.4040544495441292E-5</v>
      </c>
      <c r="K1245" s="162">
        <v>1.6756891111887981E-2</v>
      </c>
      <c r="L1245" s="80">
        <v>0</v>
      </c>
    </row>
    <row r="1246" spans="1:12" ht="409.5" customHeight="1" x14ac:dyDescent="0.25">
      <c r="A1246" s="64">
        <v>990</v>
      </c>
      <c r="B1246" s="64" t="s">
        <v>1266</v>
      </c>
      <c r="C1246" s="64" t="s">
        <v>74</v>
      </c>
      <c r="D1246" s="64" t="s">
        <v>526</v>
      </c>
      <c r="E1246" s="70">
        <v>100</v>
      </c>
      <c r="F1246" s="64" t="s">
        <v>1267</v>
      </c>
      <c r="G1246" s="70" t="s">
        <v>1268</v>
      </c>
      <c r="H1246" s="64" t="s">
        <v>1269</v>
      </c>
      <c r="I1246" s="80" t="s">
        <v>1270</v>
      </c>
      <c r="J1246" s="184" t="s">
        <v>201</v>
      </c>
      <c r="K1246" s="183" t="s">
        <v>201</v>
      </c>
      <c r="L1246" s="80" t="s">
        <v>1271</v>
      </c>
    </row>
    <row r="1247" spans="1:12" ht="78.75" customHeight="1" x14ac:dyDescent="0.25">
      <c r="A1247" s="64">
        <v>991</v>
      </c>
      <c r="B1247" s="64" t="s">
        <v>1272</v>
      </c>
      <c r="C1247" s="64" t="s">
        <v>74</v>
      </c>
      <c r="D1247" s="64" t="s">
        <v>526</v>
      </c>
      <c r="E1247" s="70">
        <v>100</v>
      </c>
      <c r="F1247" s="64" t="s">
        <v>1273</v>
      </c>
      <c r="G1247" s="70">
        <v>23643.036</v>
      </c>
      <c r="H1247" s="64" t="s">
        <v>1274</v>
      </c>
      <c r="I1247" s="80">
        <v>685483805</v>
      </c>
      <c r="J1247" s="162">
        <v>16.289025895412447</v>
      </c>
      <c r="K1247" s="162">
        <v>13.483353067300582</v>
      </c>
      <c r="L1247" s="80">
        <v>950039071.14999998</v>
      </c>
    </row>
    <row r="1248" spans="1:12" ht="267.75" x14ac:dyDescent="0.25">
      <c r="A1248" s="64">
        <v>992</v>
      </c>
      <c r="B1248" s="64" t="s">
        <v>1275</v>
      </c>
      <c r="C1248" s="64" t="s">
        <v>74</v>
      </c>
      <c r="D1248" s="64" t="s">
        <v>526</v>
      </c>
      <c r="E1248" s="70">
        <v>100</v>
      </c>
      <c r="F1248" s="64" t="s">
        <v>1276</v>
      </c>
      <c r="G1248" s="70">
        <v>3</v>
      </c>
      <c r="H1248" s="64" t="s">
        <v>1277</v>
      </c>
      <c r="I1248" s="80">
        <v>346551206</v>
      </c>
      <c r="J1248" s="162">
        <v>1.2627947415543234E-4</v>
      </c>
      <c r="K1248" s="162">
        <v>61.469567477807921</v>
      </c>
      <c r="L1248" s="80">
        <v>192328643</v>
      </c>
    </row>
    <row r="1249" spans="1:12" ht="63" customHeight="1" x14ac:dyDescent="0.25">
      <c r="A1249" s="64">
        <v>993</v>
      </c>
      <c r="B1249" s="64" t="s">
        <v>1278</v>
      </c>
      <c r="C1249" s="64" t="s">
        <v>74</v>
      </c>
      <c r="D1249" s="64" t="s">
        <v>526</v>
      </c>
      <c r="E1249" s="70">
        <v>100</v>
      </c>
      <c r="F1249" s="64" t="s">
        <v>1279</v>
      </c>
      <c r="G1249" s="70">
        <v>61755.811000000002</v>
      </c>
      <c r="H1249" s="64" t="s">
        <v>1280</v>
      </c>
      <c r="I1249" s="80">
        <v>1852674330</v>
      </c>
      <c r="J1249" s="162">
        <v>42.547074097048991</v>
      </c>
      <c r="K1249" s="162">
        <v>36.441797644095395</v>
      </c>
      <c r="L1249" s="80">
        <v>387565628</v>
      </c>
    </row>
    <row r="1250" spans="1:12" ht="110.25" customHeight="1" x14ac:dyDescent="0.25">
      <c r="A1250" s="64">
        <v>994</v>
      </c>
      <c r="B1250" s="64" t="s">
        <v>1281</v>
      </c>
      <c r="C1250" s="64" t="s">
        <v>74</v>
      </c>
      <c r="D1250" s="64" t="s">
        <v>526</v>
      </c>
      <c r="E1250" s="70">
        <v>100</v>
      </c>
      <c r="F1250" s="64" t="s">
        <v>1282</v>
      </c>
      <c r="G1250" s="87">
        <v>3636.98</v>
      </c>
      <c r="H1250" s="36" t="s">
        <v>1283</v>
      </c>
      <c r="I1250" s="81">
        <v>767848694.03999996</v>
      </c>
      <c r="J1250" s="178">
        <v>3.1565007713392865E-5</v>
      </c>
      <c r="K1250" s="178">
        <v>1.0264325143895232E-2</v>
      </c>
      <c r="L1250" s="81">
        <v>942847623.37</v>
      </c>
    </row>
    <row r="1251" spans="1:12" ht="110.25" customHeight="1" x14ac:dyDescent="0.25">
      <c r="A1251" s="64">
        <v>995</v>
      </c>
      <c r="B1251" s="64" t="s">
        <v>1284</v>
      </c>
      <c r="C1251" s="64" t="s">
        <v>74</v>
      </c>
      <c r="D1251" s="64" t="s">
        <v>526</v>
      </c>
      <c r="E1251" s="70">
        <v>100</v>
      </c>
      <c r="F1251" s="64" t="s">
        <v>1282</v>
      </c>
      <c r="G1251" s="70">
        <v>1750.73</v>
      </c>
      <c r="H1251" s="79" t="s">
        <v>1285</v>
      </c>
      <c r="I1251" s="80">
        <v>288140422.47000003</v>
      </c>
      <c r="J1251" s="162">
        <v>2.519130423280392E-5</v>
      </c>
      <c r="K1251" s="162">
        <v>9.5813895828217293E-3</v>
      </c>
      <c r="L1251" s="80">
        <v>288140422.47000003</v>
      </c>
    </row>
    <row r="1252" spans="1:12" ht="110.25" customHeight="1" x14ac:dyDescent="0.25">
      <c r="A1252" s="64">
        <v>996</v>
      </c>
      <c r="B1252" s="64" t="s">
        <v>1286</v>
      </c>
      <c r="C1252" s="64" t="s">
        <v>74</v>
      </c>
      <c r="D1252" s="64" t="s">
        <v>526</v>
      </c>
      <c r="E1252" s="70">
        <v>100</v>
      </c>
      <c r="F1252" s="64" t="s">
        <v>1287</v>
      </c>
      <c r="G1252" s="70">
        <v>1652.24</v>
      </c>
      <c r="H1252" s="64" t="s">
        <v>714</v>
      </c>
      <c r="I1252" s="81">
        <v>250995748.84999999</v>
      </c>
      <c r="J1252" s="162">
        <v>2.9743949576081733E-5</v>
      </c>
      <c r="K1252" s="162">
        <v>1.0924168633159953E-2</v>
      </c>
      <c r="L1252" s="81">
        <v>241432090.50999999</v>
      </c>
    </row>
    <row r="1253" spans="1:12" ht="110.25" customHeight="1" x14ac:dyDescent="0.25">
      <c r="A1253" s="64">
        <v>997</v>
      </c>
      <c r="B1253" s="64" t="s">
        <v>1288</v>
      </c>
      <c r="C1253" s="64" t="s">
        <v>74</v>
      </c>
      <c r="D1253" s="64" t="s">
        <v>526</v>
      </c>
      <c r="E1253" s="70">
        <v>100</v>
      </c>
      <c r="F1253" s="64" t="s">
        <v>1289</v>
      </c>
      <c r="G1253" s="70">
        <v>1413.89</v>
      </c>
      <c r="H1253" s="79" t="s">
        <v>720</v>
      </c>
      <c r="I1253" s="80">
        <v>137896155.46000001</v>
      </c>
      <c r="J1253" s="162">
        <v>2.4584284853700209E-5</v>
      </c>
      <c r="K1253" s="162">
        <v>1.0405386142702096E-2</v>
      </c>
      <c r="L1253" s="80">
        <v>137896155.46000001</v>
      </c>
    </row>
    <row r="1254" spans="1:12" ht="15.75" customHeight="1" x14ac:dyDescent="0.25">
      <c r="A1254" s="188">
        <v>998</v>
      </c>
      <c r="B1254" s="188" t="s">
        <v>1290</v>
      </c>
      <c r="C1254" s="224" t="s">
        <v>725</v>
      </c>
      <c r="D1254" s="224" t="s">
        <v>526</v>
      </c>
      <c r="E1254" s="199">
        <v>100</v>
      </c>
      <c r="F1254" s="224" t="s">
        <v>1291</v>
      </c>
      <c r="G1254" s="70">
        <v>61</v>
      </c>
      <c r="H1254" s="79" t="s">
        <v>1292</v>
      </c>
      <c r="I1254" s="81">
        <v>970066696.74000001</v>
      </c>
      <c r="J1254" s="162">
        <v>2.0942168579077957E-5</v>
      </c>
      <c r="K1254" s="162">
        <v>9.1613848515417068E-3</v>
      </c>
      <c r="L1254" s="81">
        <v>970066696.74000001</v>
      </c>
    </row>
    <row r="1255" spans="1:12" ht="15.75" customHeight="1" x14ac:dyDescent="0.25">
      <c r="A1255" s="188"/>
      <c r="B1255" s="188"/>
      <c r="C1255" s="207"/>
      <c r="D1255" s="207"/>
      <c r="E1255" s="215"/>
      <c r="F1255" s="207"/>
      <c r="G1255" s="70">
        <v>64244.02</v>
      </c>
      <c r="H1255" s="79" t="s">
        <v>1293</v>
      </c>
      <c r="I1255" s="81"/>
      <c r="J1255" s="162">
        <v>3.4296594919359549E-5</v>
      </c>
      <c r="K1255" s="162">
        <v>9.2150447745356929E-3</v>
      </c>
      <c r="L1255" s="81"/>
    </row>
    <row r="1256" spans="1:12" ht="78.75" x14ac:dyDescent="0.25">
      <c r="A1256" s="64">
        <v>999</v>
      </c>
      <c r="B1256" s="64" t="s">
        <v>1294</v>
      </c>
      <c r="C1256" s="64" t="s">
        <v>74</v>
      </c>
      <c r="D1256" s="64" t="s">
        <v>526</v>
      </c>
      <c r="E1256" s="70">
        <v>100</v>
      </c>
      <c r="F1256" s="64" t="s">
        <v>1295</v>
      </c>
      <c r="G1256" s="70">
        <v>22</v>
      </c>
      <c r="H1256" s="79" t="s">
        <v>1292</v>
      </c>
      <c r="I1256" s="80">
        <v>17067751.260000002</v>
      </c>
      <c r="J1256" s="162">
        <v>9.2604947713983727E-4</v>
      </c>
      <c r="K1256" s="162">
        <v>3.0273947099494762</v>
      </c>
      <c r="L1256" s="80">
        <v>12456489.779999999</v>
      </c>
    </row>
    <row r="1257" spans="1:12" ht="126" customHeight="1" x14ac:dyDescent="0.25">
      <c r="A1257" s="188">
        <v>1000</v>
      </c>
      <c r="B1257" s="188" t="s">
        <v>1296</v>
      </c>
      <c r="C1257" s="188" t="s">
        <v>74</v>
      </c>
      <c r="D1257" s="188" t="s">
        <v>526</v>
      </c>
      <c r="E1257" s="199">
        <v>100</v>
      </c>
      <c r="F1257" s="64" t="s">
        <v>1297</v>
      </c>
      <c r="G1257" s="87">
        <v>0</v>
      </c>
      <c r="H1257" s="64" t="s">
        <v>1277</v>
      </c>
      <c r="I1257" s="81">
        <v>9765013.0099999998</v>
      </c>
      <c r="J1257" s="162">
        <v>1.972812982087054E-5</v>
      </c>
      <c r="K1257" s="162">
        <v>8.7402750960272196E-3</v>
      </c>
      <c r="L1257" s="81">
        <v>9765013.0099999998</v>
      </c>
    </row>
    <row r="1258" spans="1:12" ht="94.5" customHeight="1" x14ac:dyDescent="0.25">
      <c r="A1258" s="188"/>
      <c r="B1258" s="207"/>
      <c r="C1258" s="207"/>
      <c r="D1258" s="207"/>
      <c r="E1258" s="215">
        <v>100</v>
      </c>
      <c r="F1258" s="64" t="s">
        <v>1298</v>
      </c>
      <c r="G1258" s="87">
        <v>194.4</v>
      </c>
      <c r="H1258" s="64" t="s">
        <v>1299</v>
      </c>
      <c r="I1258" s="81">
        <v>1664510506.056</v>
      </c>
      <c r="J1258" s="162">
        <v>1.0926348823866761E-5</v>
      </c>
      <c r="K1258" s="162">
        <v>6.9757407665690108E-3</v>
      </c>
      <c r="L1258" s="81">
        <v>1664510506.056</v>
      </c>
    </row>
    <row r="1259" spans="1:12" ht="31.5" customHeight="1" x14ac:dyDescent="0.25">
      <c r="A1259" s="188"/>
      <c r="B1259" s="207"/>
      <c r="C1259" s="207"/>
      <c r="D1259" s="207"/>
      <c r="E1259" s="215">
        <v>100</v>
      </c>
      <c r="F1259" s="64" t="s">
        <v>1300</v>
      </c>
      <c r="G1259" s="87"/>
      <c r="H1259" s="64" t="s">
        <v>1277</v>
      </c>
      <c r="I1259" s="81">
        <v>67557156.5</v>
      </c>
      <c r="J1259" s="162">
        <v>2.9136930196978024E-5</v>
      </c>
      <c r="K1259" s="162">
        <v>9.1845483660136645E-3</v>
      </c>
      <c r="L1259" s="81">
        <v>67557156.5</v>
      </c>
    </row>
    <row r="1260" spans="1:12" ht="141.75" customHeight="1" x14ac:dyDescent="0.25">
      <c r="A1260" s="64">
        <v>1001</v>
      </c>
      <c r="B1260" s="64" t="s">
        <v>1301</v>
      </c>
      <c r="C1260" s="64" t="s">
        <v>74</v>
      </c>
      <c r="D1260" s="64" t="s">
        <v>526</v>
      </c>
      <c r="E1260" s="70">
        <v>100</v>
      </c>
      <c r="F1260" s="64" t="s">
        <v>1302</v>
      </c>
      <c r="G1260" s="70">
        <v>1</v>
      </c>
      <c r="H1260" s="79" t="s">
        <v>1277</v>
      </c>
      <c r="I1260" s="80">
        <v>2532936200.8499999</v>
      </c>
      <c r="J1260" s="162">
        <v>2.8529910817874316E-5</v>
      </c>
      <c r="K1260" s="162">
        <v>1.3044026065106403E-2</v>
      </c>
      <c r="L1260" s="80">
        <v>2532936200.8499999</v>
      </c>
    </row>
    <row r="1261" spans="1:12" ht="47.25" customHeight="1" x14ac:dyDescent="0.25">
      <c r="A1261" s="64">
        <v>1002</v>
      </c>
      <c r="B1261" s="64" t="s">
        <v>1303</v>
      </c>
      <c r="C1261" s="64" t="s">
        <v>74</v>
      </c>
      <c r="D1261" s="64" t="s">
        <v>1304</v>
      </c>
      <c r="E1261" s="70">
        <v>100</v>
      </c>
      <c r="F1261" s="64" t="s">
        <v>1305</v>
      </c>
      <c r="G1261" s="87">
        <v>9222.74</v>
      </c>
      <c r="H1261" s="64" t="s">
        <v>1306</v>
      </c>
      <c r="I1261" s="80">
        <v>732470913.95000005</v>
      </c>
      <c r="J1261" s="179">
        <v>8.043006773124142E-5</v>
      </c>
      <c r="K1261" s="179">
        <v>1.37112379743961E-2</v>
      </c>
      <c r="L1261" s="81">
        <v>454536134.75999999</v>
      </c>
    </row>
    <row r="1262" spans="1:12" ht="63" customHeight="1" x14ac:dyDescent="0.25">
      <c r="A1262" s="64">
        <v>1003</v>
      </c>
      <c r="B1262" s="64" t="s">
        <v>1307</v>
      </c>
      <c r="C1262" s="64" t="s">
        <v>74</v>
      </c>
      <c r="D1262" s="64" t="s">
        <v>1304</v>
      </c>
      <c r="E1262" s="70">
        <v>100</v>
      </c>
      <c r="F1262" s="64" t="s">
        <v>1308</v>
      </c>
      <c r="G1262" s="87">
        <v>3300</v>
      </c>
      <c r="H1262" s="79" t="s">
        <v>1309</v>
      </c>
      <c r="I1262" s="80"/>
      <c r="J1262" s="162">
        <v>2.4887794543252064E-5</v>
      </c>
      <c r="K1262" s="162">
        <v>1.0155567270114961E-2</v>
      </c>
      <c r="L1262" s="81">
        <v>36096039.630000003</v>
      </c>
    </row>
    <row r="1263" spans="1:12" ht="31.5" customHeight="1" x14ac:dyDescent="0.25">
      <c r="A1263" s="188">
        <v>1004</v>
      </c>
      <c r="B1263" s="188" t="s">
        <v>1310</v>
      </c>
      <c r="C1263" s="188" t="s">
        <v>74</v>
      </c>
      <c r="D1263" s="188" t="s">
        <v>526</v>
      </c>
      <c r="E1263" s="199">
        <v>100</v>
      </c>
      <c r="F1263" s="64" t="s">
        <v>1311</v>
      </c>
      <c r="G1263" s="70">
        <v>112773679</v>
      </c>
      <c r="H1263" s="64" t="s">
        <v>107</v>
      </c>
      <c r="I1263" s="80">
        <v>2759118738</v>
      </c>
      <c r="J1263" s="162">
        <v>45.429775838411764</v>
      </c>
      <c r="K1263" s="162">
        <v>28.309321302896162</v>
      </c>
      <c r="L1263" s="225">
        <v>308577446.81999999</v>
      </c>
    </row>
    <row r="1264" spans="1:12" ht="15.75" customHeight="1" x14ac:dyDescent="0.25">
      <c r="A1264" s="188"/>
      <c r="B1264" s="207"/>
      <c r="C1264" s="207"/>
      <c r="D1264" s="207"/>
      <c r="E1264" s="215"/>
      <c r="F1264" s="64" t="s">
        <v>231</v>
      </c>
      <c r="G1264" s="70">
        <v>107304896</v>
      </c>
      <c r="H1264" s="79" t="s">
        <v>107</v>
      </c>
      <c r="I1264" s="80">
        <v>2080761384</v>
      </c>
      <c r="J1264" s="162">
        <v>43.226729985851456</v>
      </c>
      <c r="K1264" s="162">
        <v>21.349187247016879</v>
      </c>
      <c r="L1264" s="211"/>
    </row>
    <row r="1265" spans="1:12" ht="15.75" customHeight="1" x14ac:dyDescent="0.25">
      <c r="A1265" s="188"/>
      <c r="B1265" s="207"/>
      <c r="C1265" s="207"/>
      <c r="D1265" s="207"/>
      <c r="E1265" s="215"/>
      <c r="F1265" s="64" t="s">
        <v>1312</v>
      </c>
      <c r="G1265" s="70">
        <v>2167104</v>
      </c>
      <c r="H1265" s="79" t="s">
        <v>107</v>
      </c>
      <c r="I1265" s="80">
        <v>18697770</v>
      </c>
      <c r="J1265" s="162">
        <v>0.87299669401160085</v>
      </c>
      <c r="K1265" s="162">
        <v>0.19184429118166235</v>
      </c>
      <c r="L1265" s="211"/>
    </row>
    <row r="1266" spans="1:12" ht="15.75" customHeight="1" x14ac:dyDescent="0.25">
      <c r="A1266" s="188"/>
      <c r="B1266" s="207"/>
      <c r="C1266" s="207"/>
      <c r="D1266" s="207"/>
      <c r="E1266" s="215"/>
      <c r="F1266" s="64" t="s">
        <v>1313</v>
      </c>
      <c r="G1266" s="70">
        <v>13869</v>
      </c>
      <c r="H1266" s="79" t="s">
        <v>1314</v>
      </c>
      <c r="I1266" s="80">
        <v>27826410</v>
      </c>
      <c r="J1266" s="162">
        <v>5.5869912792588135E-3</v>
      </c>
      <c r="K1266" s="162">
        <v>0.28550666216240339</v>
      </c>
      <c r="L1266" s="211"/>
    </row>
    <row r="1267" spans="1:12" ht="15.75" customHeight="1" x14ac:dyDescent="0.25">
      <c r="A1267" s="188"/>
      <c r="B1267" s="207"/>
      <c r="C1267" s="207"/>
      <c r="D1267" s="207"/>
      <c r="E1267" s="215"/>
      <c r="F1267" s="64" t="s">
        <v>1315</v>
      </c>
      <c r="G1267" s="70">
        <v>45181</v>
      </c>
      <c r="H1267" s="79" t="s">
        <v>107</v>
      </c>
      <c r="I1267" s="80">
        <v>7212145</v>
      </c>
      <c r="J1267" s="162">
        <v>1.820072485313955E-2</v>
      </c>
      <c r="K1267" s="162">
        <v>7.3998602262428631E-2</v>
      </c>
      <c r="L1267" s="211"/>
    </row>
    <row r="1268" spans="1:12" ht="15.75" customHeight="1" x14ac:dyDescent="0.25">
      <c r="A1268" s="64">
        <v>1005</v>
      </c>
      <c r="B1268" s="64" t="s">
        <v>1316</v>
      </c>
      <c r="C1268" s="64" t="s">
        <v>74</v>
      </c>
      <c r="D1268" s="64" t="s">
        <v>526</v>
      </c>
      <c r="E1268" s="70">
        <v>100</v>
      </c>
      <c r="F1268" s="64" t="s">
        <v>1317</v>
      </c>
      <c r="G1268" s="70">
        <v>227950</v>
      </c>
      <c r="H1268" s="64" t="s">
        <v>104</v>
      </c>
      <c r="I1268" s="80">
        <v>639279935.11000001</v>
      </c>
      <c r="J1268" s="162">
        <v>9.1827432555126293E-2</v>
      </c>
      <c r="K1268" s="162">
        <v>6.5591889309707554</v>
      </c>
      <c r="L1268" s="81">
        <v>6917078.8499999996</v>
      </c>
    </row>
    <row r="1269" spans="1:12" ht="31.5" customHeight="1" x14ac:dyDescent="0.25">
      <c r="A1269" s="64">
        <v>1006</v>
      </c>
      <c r="B1269" s="64" t="s">
        <v>1318</v>
      </c>
      <c r="C1269" s="64" t="s">
        <v>74</v>
      </c>
      <c r="D1269" s="64" t="s">
        <v>526</v>
      </c>
      <c r="E1269" s="70">
        <v>100</v>
      </c>
      <c r="F1269" s="64" t="s">
        <v>1319</v>
      </c>
      <c r="G1269" s="70">
        <v>5366151.04</v>
      </c>
      <c r="H1269" s="64" t="s">
        <v>107</v>
      </c>
      <c r="I1269" s="80">
        <v>2140021034.1099999</v>
      </c>
      <c r="J1269" s="162">
        <v>1.2261791457894919E-4</v>
      </c>
      <c r="K1269" s="162">
        <v>2.469956471660972E-2</v>
      </c>
      <c r="L1269" s="80">
        <v>0</v>
      </c>
    </row>
    <row r="1270" spans="1:12" ht="126" customHeight="1" x14ac:dyDescent="0.25">
      <c r="A1270" s="64">
        <v>1007</v>
      </c>
      <c r="B1270" s="64" t="s">
        <v>1320</v>
      </c>
      <c r="C1270" s="64" t="s">
        <v>74</v>
      </c>
      <c r="D1270" s="64" t="s">
        <v>526</v>
      </c>
      <c r="E1270" s="70">
        <v>100</v>
      </c>
      <c r="F1270" s="64" t="s">
        <v>1321</v>
      </c>
      <c r="G1270" s="70" t="s">
        <v>201</v>
      </c>
      <c r="H1270" s="69" t="s">
        <v>201</v>
      </c>
      <c r="I1270" s="80">
        <v>204081164</v>
      </c>
      <c r="J1270" s="183" t="s">
        <v>201</v>
      </c>
      <c r="K1270" s="162">
        <v>2.9538531088463341E-2</v>
      </c>
      <c r="L1270" s="80">
        <v>0</v>
      </c>
    </row>
    <row r="1271" spans="1:12" ht="47.25" customHeight="1" x14ac:dyDescent="0.25">
      <c r="A1271" s="64">
        <v>1008</v>
      </c>
      <c r="B1271" s="64" t="s">
        <v>1322</v>
      </c>
      <c r="C1271" s="64" t="s">
        <v>74</v>
      </c>
      <c r="D1271" s="64" t="s">
        <v>526</v>
      </c>
      <c r="E1271" s="70">
        <v>100</v>
      </c>
      <c r="F1271" s="64" t="s">
        <v>32</v>
      </c>
      <c r="G1271" s="70">
        <v>481411</v>
      </c>
      <c r="H1271" s="64" t="s">
        <v>33</v>
      </c>
      <c r="I1271" s="80">
        <v>315874796.06</v>
      </c>
      <c r="J1271" s="162">
        <v>2.9464113999719266</v>
      </c>
      <c r="K1271" s="162">
        <v>17.314294996617374</v>
      </c>
      <c r="L1271" s="80">
        <v>226845056.17999998</v>
      </c>
    </row>
    <row r="1272" spans="1:12" ht="47.25" customHeight="1" x14ac:dyDescent="0.25">
      <c r="A1272" s="64">
        <v>1009</v>
      </c>
      <c r="B1272" s="64" t="s">
        <v>1323</v>
      </c>
      <c r="C1272" s="64" t="s">
        <v>74</v>
      </c>
      <c r="D1272" s="64" t="s">
        <v>526</v>
      </c>
      <c r="E1272" s="70">
        <v>100</v>
      </c>
      <c r="F1272" s="64" t="s">
        <v>32</v>
      </c>
      <c r="G1272" s="70">
        <v>34690</v>
      </c>
      <c r="H1272" s="64" t="s">
        <v>33</v>
      </c>
      <c r="I1272" s="80">
        <v>5458454.1900000004</v>
      </c>
      <c r="J1272" s="162">
        <v>0.21231548814843476</v>
      </c>
      <c r="K1272" s="162">
        <v>0.29919856617249779</v>
      </c>
      <c r="L1272" s="80">
        <v>23260497.809999999</v>
      </c>
    </row>
    <row r="1273" spans="1:12" ht="47.25" customHeight="1" x14ac:dyDescent="0.25">
      <c r="A1273" s="64">
        <v>1010</v>
      </c>
      <c r="B1273" s="64" t="s">
        <v>1324</v>
      </c>
      <c r="C1273" s="64" t="s">
        <v>74</v>
      </c>
      <c r="D1273" s="64" t="s">
        <v>526</v>
      </c>
      <c r="E1273" s="70">
        <v>100</v>
      </c>
      <c r="F1273" s="64" t="s">
        <v>32</v>
      </c>
      <c r="G1273" s="70">
        <v>62895</v>
      </c>
      <c r="H1273" s="64" t="s">
        <v>33</v>
      </c>
      <c r="I1273" s="80">
        <v>8138233.4199999999</v>
      </c>
      <c r="J1273" s="162">
        <v>0.38494040435560117</v>
      </c>
      <c r="K1273" s="162">
        <v>0.44608742433012932</v>
      </c>
      <c r="L1273" s="80">
        <v>18042978.759999998</v>
      </c>
    </row>
    <row r="1274" spans="1:12" ht="47.25" customHeight="1" x14ac:dyDescent="0.25">
      <c r="A1274" s="64">
        <v>1011</v>
      </c>
      <c r="B1274" s="64" t="s">
        <v>1325</v>
      </c>
      <c r="C1274" s="64" t="s">
        <v>74</v>
      </c>
      <c r="D1274" s="64" t="s">
        <v>526</v>
      </c>
      <c r="E1274" s="70">
        <v>100</v>
      </c>
      <c r="F1274" s="64" t="s">
        <v>32</v>
      </c>
      <c r="G1274" s="70">
        <v>17725</v>
      </c>
      <c r="H1274" s="64" t="s">
        <v>33</v>
      </c>
      <c r="I1274" s="80">
        <v>501240.31</v>
      </c>
      <c r="J1274" s="162">
        <v>0.1084834830622948</v>
      </c>
      <c r="K1274" s="162">
        <v>2.7474881503009974E-2</v>
      </c>
      <c r="L1274" s="80">
        <v>41848691.980000012</v>
      </c>
    </row>
    <row r="1275" spans="1:12" ht="47.25" customHeight="1" x14ac:dyDescent="0.25">
      <c r="A1275" s="64">
        <v>1012</v>
      </c>
      <c r="B1275" s="64" t="s">
        <v>1326</v>
      </c>
      <c r="C1275" s="64" t="s">
        <v>74</v>
      </c>
      <c r="D1275" s="64" t="s">
        <v>526</v>
      </c>
      <c r="E1275" s="70">
        <v>100</v>
      </c>
      <c r="F1275" s="64" t="s">
        <v>32</v>
      </c>
      <c r="G1275" s="70">
        <v>74608</v>
      </c>
      <c r="H1275" s="64" t="s">
        <v>33</v>
      </c>
      <c r="I1275" s="80">
        <v>2005060.84</v>
      </c>
      <c r="J1275" s="162">
        <v>0.45662824848020817</v>
      </c>
      <c r="K1275" s="162">
        <v>0.10990498546560559</v>
      </c>
      <c r="L1275" s="80">
        <v>58786241.110000007</v>
      </c>
    </row>
    <row r="1276" spans="1:12" ht="47.25" customHeight="1" x14ac:dyDescent="0.25">
      <c r="A1276" s="64">
        <v>1013</v>
      </c>
      <c r="B1276" s="64" t="s">
        <v>1327</v>
      </c>
      <c r="C1276" s="64" t="s">
        <v>74</v>
      </c>
      <c r="D1276" s="64" t="s">
        <v>526</v>
      </c>
      <c r="E1276" s="70">
        <v>100</v>
      </c>
      <c r="F1276" s="64" t="s">
        <v>32</v>
      </c>
      <c r="G1276" s="70">
        <v>7171</v>
      </c>
      <c r="H1276" s="64" t="s">
        <v>33</v>
      </c>
      <c r="I1276" s="80">
        <v>1003298.1</v>
      </c>
      <c r="J1276" s="162">
        <v>4.3889142851323892E-2</v>
      </c>
      <c r="K1276" s="162">
        <v>5.4994572183739661E-2</v>
      </c>
      <c r="L1276" s="80">
        <v>12112810.980000002</v>
      </c>
    </row>
    <row r="1277" spans="1:12" ht="47.25" customHeight="1" x14ac:dyDescent="0.25">
      <c r="A1277" s="64">
        <v>1014</v>
      </c>
      <c r="B1277" s="64" t="s">
        <v>1328</v>
      </c>
      <c r="C1277" s="64" t="s">
        <v>74</v>
      </c>
      <c r="D1277" s="64" t="s">
        <v>526</v>
      </c>
      <c r="E1277" s="70">
        <v>100</v>
      </c>
      <c r="F1277" s="64" t="s">
        <v>32</v>
      </c>
      <c r="G1277" s="70">
        <v>40302</v>
      </c>
      <c r="H1277" s="64" t="s">
        <v>33</v>
      </c>
      <c r="I1277" s="80">
        <v>2280022.4</v>
      </c>
      <c r="J1277" s="162">
        <v>0.24666298078288321</v>
      </c>
      <c r="K1277" s="162">
        <v>0.12497667089905119</v>
      </c>
      <c r="L1277" s="80">
        <v>35386043.349999994</v>
      </c>
    </row>
    <row r="1278" spans="1:12" ht="47.25" customHeight="1" x14ac:dyDescent="0.25">
      <c r="A1278" s="64">
        <v>1015</v>
      </c>
      <c r="B1278" s="64" t="s">
        <v>1329</v>
      </c>
      <c r="C1278" s="64" t="s">
        <v>74</v>
      </c>
      <c r="D1278" s="64" t="s">
        <v>526</v>
      </c>
      <c r="E1278" s="70">
        <v>100</v>
      </c>
      <c r="F1278" s="64" t="s">
        <v>32</v>
      </c>
      <c r="G1278" s="70">
        <v>17021</v>
      </c>
      <c r="H1278" s="64" t="s">
        <v>33</v>
      </c>
      <c r="I1278" s="80">
        <v>1112662.3400000001</v>
      </c>
      <c r="J1278" s="162">
        <v>0.10417474556859349</v>
      </c>
      <c r="K1278" s="162">
        <v>6.0989240758313697E-2</v>
      </c>
      <c r="L1278" s="80">
        <v>38542785.729999997</v>
      </c>
    </row>
    <row r="1279" spans="1:12" ht="47.25" customHeight="1" x14ac:dyDescent="0.25">
      <c r="A1279" s="64">
        <v>1016</v>
      </c>
      <c r="B1279" s="64" t="s">
        <v>1330</v>
      </c>
      <c r="C1279" s="64" t="s">
        <v>74</v>
      </c>
      <c r="D1279" s="64" t="s">
        <v>526</v>
      </c>
      <c r="E1279" s="70">
        <v>100</v>
      </c>
      <c r="F1279" s="64" t="s">
        <v>32</v>
      </c>
      <c r="G1279" s="70">
        <v>28940</v>
      </c>
      <c r="H1279" s="64" t="s">
        <v>33</v>
      </c>
      <c r="I1279" s="80">
        <v>3101602.19</v>
      </c>
      <c r="J1279" s="162">
        <v>0.17712338503936875</v>
      </c>
      <c r="K1279" s="162">
        <v>0.17001057365024416</v>
      </c>
      <c r="L1279" s="80">
        <v>26091619.979999997</v>
      </c>
    </row>
    <row r="1280" spans="1:12" ht="63" customHeight="1" x14ac:dyDescent="0.25">
      <c r="A1280" s="64">
        <v>1017</v>
      </c>
      <c r="B1280" s="64" t="s">
        <v>1331</v>
      </c>
      <c r="C1280" s="64" t="s">
        <v>74</v>
      </c>
      <c r="D1280" s="64" t="s">
        <v>526</v>
      </c>
      <c r="E1280" s="70">
        <v>100</v>
      </c>
      <c r="F1280" s="64" t="s">
        <v>32</v>
      </c>
      <c r="G1280" s="70">
        <v>64176</v>
      </c>
      <c r="H1280" s="64" t="s">
        <v>33</v>
      </c>
      <c r="I1280" s="80">
        <v>6467268.5999999996</v>
      </c>
      <c r="J1280" s="162">
        <v>0.39278059289172534</v>
      </c>
      <c r="K1280" s="162">
        <v>0.35449550821867692</v>
      </c>
      <c r="L1280" s="80">
        <v>94020339.649999991</v>
      </c>
    </row>
    <row r="1281" spans="1:12" ht="47.25" customHeight="1" x14ac:dyDescent="0.25">
      <c r="A1281" s="64">
        <v>1018</v>
      </c>
      <c r="B1281" s="64" t="s">
        <v>1332</v>
      </c>
      <c r="C1281" s="64" t="s">
        <v>74</v>
      </c>
      <c r="D1281" s="64" t="s">
        <v>526</v>
      </c>
      <c r="E1281" s="70">
        <v>100</v>
      </c>
      <c r="F1281" s="64" t="s">
        <v>32</v>
      </c>
      <c r="G1281" s="70">
        <v>34468</v>
      </c>
      <c r="H1281" s="64" t="s">
        <v>33</v>
      </c>
      <c r="I1281" s="80">
        <v>5505947.8600000003</v>
      </c>
      <c r="J1281" s="162">
        <v>0.21095676695013693</v>
      </c>
      <c r="K1281" s="162">
        <v>0.30180187426516303</v>
      </c>
      <c r="L1281" s="80">
        <v>46767912.139999993</v>
      </c>
    </row>
    <row r="1282" spans="1:12" ht="78.75" customHeight="1" x14ac:dyDescent="0.25">
      <c r="A1282" s="64">
        <v>1019</v>
      </c>
      <c r="B1282" s="64" t="s">
        <v>1333</v>
      </c>
      <c r="C1282" s="64" t="s">
        <v>74</v>
      </c>
      <c r="D1282" s="64" t="s">
        <v>526</v>
      </c>
      <c r="E1282" s="70">
        <v>100</v>
      </c>
      <c r="F1282" s="64" t="s">
        <v>32</v>
      </c>
      <c r="G1282" s="70">
        <v>23443</v>
      </c>
      <c r="H1282" s="64" t="s">
        <v>33</v>
      </c>
      <c r="I1282" s="80">
        <v>26389547.489999998</v>
      </c>
      <c r="J1282" s="162">
        <v>0.14347973446710166</v>
      </c>
      <c r="K1282" s="162">
        <v>1.4465111359575293</v>
      </c>
      <c r="L1282" s="80">
        <v>84478682.469999984</v>
      </c>
    </row>
    <row r="1283" spans="1:12" ht="47.25" customHeight="1" x14ac:dyDescent="0.25">
      <c r="A1283" s="64">
        <v>1020</v>
      </c>
      <c r="B1283" s="64" t="s">
        <v>1334</v>
      </c>
      <c r="C1283" s="64" t="s">
        <v>74</v>
      </c>
      <c r="D1283" s="64" t="s">
        <v>526</v>
      </c>
      <c r="E1283" s="70">
        <v>100</v>
      </c>
      <c r="F1283" s="64" t="s">
        <v>32</v>
      </c>
      <c r="G1283" s="70">
        <v>28105</v>
      </c>
      <c r="H1283" s="64" t="s">
        <v>33</v>
      </c>
      <c r="I1283" s="80">
        <v>12200429.300000001</v>
      </c>
      <c r="J1283" s="162">
        <v>0.17201287963135656</v>
      </c>
      <c r="K1283" s="162">
        <v>0.66875177956727161</v>
      </c>
      <c r="L1283" s="80">
        <v>35387055.080000006</v>
      </c>
    </row>
    <row r="1284" spans="1:12" ht="47.25" customHeight="1" x14ac:dyDescent="0.25">
      <c r="A1284" s="64">
        <v>1021</v>
      </c>
      <c r="B1284" s="64" t="s">
        <v>1335</v>
      </c>
      <c r="C1284" s="64" t="s">
        <v>74</v>
      </c>
      <c r="D1284" s="64" t="s">
        <v>526</v>
      </c>
      <c r="E1284" s="70">
        <v>100</v>
      </c>
      <c r="F1284" s="64" t="s">
        <v>32</v>
      </c>
      <c r="G1284" s="70">
        <v>5410</v>
      </c>
      <c r="H1284" s="64" t="s">
        <v>33</v>
      </c>
      <c r="I1284" s="80">
        <v>592101.84</v>
      </c>
      <c r="J1284" s="162">
        <v>3.3111178751312545E-2</v>
      </c>
      <c r="K1284" s="162">
        <v>3.2455346402036518E-2</v>
      </c>
      <c r="L1284" s="80">
        <v>26225456.190000005</v>
      </c>
    </row>
    <row r="1285" spans="1:12" ht="63" customHeight="1" x14ac:dyDescent="0.25">
      <c r="A1285" s="64">
        <v>1022</v>
      </c>
      <c r="B1285" s="64" t="s">
        <v>1336</v>
      </c>
      <c r="C1285" s="64" t="s">
        <v>74</v>
      </c>
      <c r="D1285" s="64" t="s">
        <v>526</v>
      </c>
      <c r="E1285" s="70">
        <v>100</v>
      </c>
      <c r="F1285" s="64" t="s">
        <v>32</v>
      </c>
      <c r="G1285" s="70">
        <v>876281</v>
      </c>
      <c r="H1285" s="64" t="s">
        <v>33</v>
      </c>
      <c r="I1285" s="80">
        <v>16546819.25</v>
      </c>
      <c r="J1285" s="162">
        <v>5.3631602268722567</v>
      </c>
      <c r="K1285" s="162">
        <v>0.90699388910974521</v>
      </c>
      <c r="L1285" s="80">
        <v>219113080.28</v>
      </c>
    </row>
    <row r="1286" spans="1:12" ht="63" customHeight="1" x14ac:dyDescent="0.25">
      <c r="A1286" s="64">
        <v>1023</v>
      </c>
      <c r="B1286" s="64" t="s">
        <v>1337</v>
      </c>
      <c r="C1286" s="64" t="s">
        <v>74</v>
      </c>
      <c r="D1286" s="64" t="s">
        <v>526</v>
      </c>
      <c r="E1286" s="70">
        <v>100</v>
      </c>
      <c r="F1286" s="64" t="s">
        <v>32</v>
      </c>
      <c r="G1286" s="70">
        <v>36730</v>
      </c>
      <c r="H1286" s="64" t="s">
        <v>33</v>
      </c>
      <c r="I1286" s="80">
        <v>394833.71</v>
      </c>
      <c r="J1286" s="162">
        <v>0.22480103429495557</v>
      </c>
      <c r="K1286" s="162">
        <v>2.1642332388717506E-2</v>
      </c>
      <c r="L1286" s="80">
        <v>41479434.969999999</v>
      </c>
    </row>
    <row r="1287" spans="1:12" ht="47.25" customHeight="1" x14ac:dyDescent="0.25">
      <c r="A1287" s="64">
        <v>1024</v>
      </c>
      <c r="B1287" s="64" t="s">
        <v>1338</v>
      </c>
      <c r="C1287" s="64" t="s">
        <v>74</v>
      </c>
      <c r="D1287" s="64" t="s">
        <v>526</v>
      </c>
      <c r="E1287" s="70">
        <v>100</v>
      </c>
      <c r="F1287" s="64" t="s">
        <v>32</v>
      </c>
      <c r="G1287" s="70">
        <v>32846</v>
      </c>
      <c r="H1287" s="64" t="s">
        <v>33</v>
      </c>
      <c r="I1287" s="80">
        <v>3949156.19</v>
      </c>
      <c r="J1287" s="162">
        <v>0.20102953369050125</v>
      </c>
      <c r="K1287" s="162">
        <v>0.21646822131509802</v>
      </c>
      <c r="L1287" s="80">
        <v>30655904.279999997</v>
      </c>
    </row>
    <row r="1288" spans="1:12" ht="63" customHeight="1" x14ac:dyDescent="0.25">
      <c r="A1288" s="64">
        <v>1025</v>
      </c>
      <c r="B1288" s="64" t="s">
        <v>1339</v>
      </c>
      <c r="C1288" s="64" t="s">
        <v>74</v>
      </c>
      <c r="D1288" s="64" t="s">
        <v>526</v>
      </c>
      <c r="E1288" s="70">
        <v>100</v>
      </c>
      <c r="F1288" s="64" t="s">
        <v>32</v>
      </c>
      <c r="G1288" s="70">
        <v>9229</v>
      </c>
      <c r="H1288" s="64" t="s">
        <v>33</v>
      </c>
      <c r="I1288" s="80">
        <v>3102190.91</v>
      </c>
      <c r="J1288" s="162">
        <v>5.6484855581490481E-2</v>
      </c>
      <c r="K1288" s="162">
        <v>0.17004284362517585</v>
      </c>
      <c r="L1288" s="80">
        <v>37556319.329999998</v>
      </c>
    </row>
    <row r="1289" spans="1:12" ht="78.75" customHeight="1" x14ac:dyDescent="0.25">
      <c r="A1289" s="64">
        <v>1026</v>
      </c>
      <c r="B1289" s="64" t="s">
        <v>1340</v>
      </c>
      <c r="C1289" s="64" t="s">
        <v>74</v>
      </c>
      <c r="D1289" s="64" t="s">
        <v>526</v>
      </c>
      <c r="E1289" s="70">
        <v>100</v>
      </c>
      <c r="F1289" s="64" t="s">
        <v>32</v>
      </c>
      <c r="G1289" s="70">
        <v>284243</v>
      </c>
      <c r="H1289" s="64" t="s">
        <v>33</v>
      </c>
      <c r="I1289" s="80">
        <v>364408.71</v>
      </c>
      <c r="J1289" s="162">
        <v>1.7396711241791742</v>
      </c>
      <c r="K1289" s="162">
        <v>1.9974622803011842E-2</v>
      </c>
      <c r="L1289" s="80">
        <v>16303620.58</v>
      </c>
    </row>
    <row r="1290" spans="1:12" ht="47.25" customHeight="1" x14ac:dyDescent="0.25">
      <c r="A1290" s="64">
        <v>1027</v>
      </c>
      <c r="B1290" s="64" t="s">
        <v>1341</v>
      </c>
      <c r="C1290" s="64" t="s">
        <v>74</v>
      </c>
      <c r="D1290" s="64" t="s">
        <v>526</v>
      </c>
      <c r="E1290" s="70">
        <v>100</v>
      </c>
      <c r="F1290" s="64" t="s">
        <v>32</v>
      </c>
      <c r="G1290" s="70">
        <v>63955</v>
      </c>
      <c r="H1290" s="64" t="s">
        <v>33</v>
      </c>
      <c r="I1290" s="80">
        <v>3735761.53</v>
      </c>
      <c r="J1290" s="162">
        <v>0.39142799205918549</v>
      </c>
      <c r="K1290" s="162">
        <v>0.20477125105970276</v>
      </c>
      <c r="L1290" s="80">
        <v>87838315.129999995</v>
      </c>
    </row>
    <row r="1291" spans="1:12" ht="63" customHeight="1" x14ac:dyDescent="0.25">
      <c r="A1291" s="64">
        <v>1028</v>
      </c>
      <c r="B1291" s="64" t="s">
        <v>1342</v>
      </c>
      <c r="C1291" s="64" t="s">
        <v>74</v>
      </c>
      <c r="D1291" s="64" t="s">
        <v>526</v>
      </c>
      <c r="E1291" s="70">
        <v>100</v>
      </c>
      <c r="F1291" s="64" t="s">
        <v>32</v>
      </c>
      <c r="G1291" s="70">
        <v>199782</v>
      </c>
      <c r="H1291" s="64" t="s">
        <v>33</v>
      </c>
      <c r="I1291" s="80">
        <v>250540</v>
      </c>
      <c r="J1291" s="162">
        <v>1.2227389118844219</v>
      </c>
      <c r="K1291" s="162">
        <v>1.3733047152101788E-2</v>
      </c>
      <c r="L1291" s="80">
        <v>51493680.280000001</v>
      </c>
    </row>
    <row r="1292" spans="1:12" ht="63" customHeight="1" x14ac:dyDescent="0.25">
      <c r="A1292" s="64">
        <v>1029</v>
      </c>
      <c r="B1292" s="64" t="s">
        <v>1343</v>
      </c>
      <c r="C1292" s="64" t="s">
        <v>74</v>
      </c>
      <c r="D1292" s="64" t="s">
        <v>526</v>
      </c>
      <c r="E1292" s="70">
        <v>100</v>
      </c>
      <c r="F1292" s="64" t="s">
        <v>32</v>
      </c>
      <c r="G1292" s="70">
        <v>192131</v>
      </c>
      <c r="H1292" s="64" t="s">
        <v>33</v>
      </c>
      <c r="I1292" s="80">
        <v>170339</v>
      </c>
      <c r="J1292" s="162">
        <v>1.1759119934692108</v>
      </c>
      <c r="K1292" s="162">
        <v>9.3369263145280865E-3</v>
      </c>
      <c r="L1292" s="80">
        <v>43333869.330000006</v>
      </c>
    </row>
    <row r="1293" spans="1:12" ht="63" customHeight="1" x14ac:dyDescent="0.25">
      <c r="A1293" s="64">
        <v>1030</v>
      </c>
      <c r="B1293" s="64" t="s">
        <v>1344</v>
      </c>
      <c r="C1293" s="64" t="s">
        <v>74</v>
      </c>
      <c r="D1293" s="64" t="s">
        <v>526</v>
      </c>
      <c r="E1293" s="70">
        <v>100</v>
      </c>
      <c r="F1293" s="64" t="s">
        <v>32</v>
      </c>
      <c r="G1293" s="70">
        <v>131152</v>
      </c>
      <c r="H1293" s="64" t="s">
        <v>33</v>
      </c>
      <c r="I1293" s="80">
        <v>18045</v>
      </c>
      <c r="J1293" s="162">
        <v>0.80269820990612628</v>
      </c>
      <c r="K1293" s="162">
        <v>9.8911485535114856E-4</v>
      </c>
      <c r="L1293" s="80">
        <v>33024238.600000001</v>
      </c>
    </row>
    <row r="1294" spans="1:12" ht="63" customHeight="1" x14ac:dyDescent="0.25">
      <c r="A1294" s="64">
        <v>1031</v>
      </c>
      <c r="B1294" s="64" t="s">
        <v>1345</v>
      </c>
      <c r="C1294" s="64" t="s">
        <v>74</v>
      </c>
      <c r="D1294" s="64" t="s">
        <v>526</v>
      </c>
      <c r="E1294" s="70">
        <v>100</v>
      </c>
      <c r="F1294" s="64" t="s">
        <v>32</v>
      </c>
      <c r="G1294" s="70">
        <v>268315</v>
      </c>
      <c r="H1294" s="64" t="s">
        <v>33</v>
      </c>
      <c r="I1294" s="80">
        <v>0</v>
      </c>
      <c r="J1294" s="162">
        <v>1.6421859383841819</v>
      </c>
      <c r="K1294" s="162">
        <v>0</v>
      </c>
      <c r="L1294" s="80">
        <v>39396815</v>
      </c>
    </row>
    <row r="1295" spans="1:12" ht="63" customHeight="1" x14ac:dyDescent="0.25">
      <c r="A1295" s="64">
        <v>1032</v>
      </c>
      <c r="B1295" s="64" t="s">
        <v>1346</v>
      </c>
      <c r="C1295" s="64" t="s">
        <v>74</v>
      </c>
      <c r="D1295" s="64" t="s">
        <v>526</v>
      </c>
      <c r="E1295" s="70">
        <v>100</v>
      </c>
      <c r="F1295" s="64" t="s">
        <v>32</v>
      </c>
      <c r="G1295" s="70">
        <v>204355</v>
      </c>
      <c r="H1295" s="64" t="s">
        <v>33</v>
      </c>
      <c r="I1295" s="80">
        <v>360</v>
      </c>
      <c r="J1295" s="162">
        <v>1.2507273444962062</v>
      </c>
      <c r="K1295" s="162">
        <v>1.9732964695284762E-5</v>
      </c>
      <c r="L1295" s="80">
        <v>37430340.240000002</v>
      </c>
    </row>
    <row r="1296" spans="1:12" ht="110.25" customHeight="1" x14ac:dyDescent="0.25">
      <c r="A1296" s="64">
        <v>1033</v>
      </c>
      <c r="B1296" s="64" t="s">
        <v>1347</v>
      </c>
      <c r="C1296" s="64" t="s">
        <v>74</v>
      </c>
      <c r="D1296" s="64" t="s">
        <v>526</v>
      </c>
      <c r="E1296" s="70">
        <v>100</v>
      </c>
      <c r="F1296" s="64" t="s">
        <v>32</v>
      </c>
      <c r="G1296" s="70">
        <v>307748</v>
      </c>
      <c r="H1296" s="64" t="s">
        <v>33</v>
      </c>
      <c r="I1296" s="80">
        <v>0</v>
      </c>
      <c r="J1296" s="162">
        <v>1.8835303213232779</v>
      </c>
      <c r="K1296" s="162">
        <v>0</v>
      </c>
      <c r="L1296" s="80">
        <v>72443269.790000007</v>
      </c>
    </row>
    <row r="1297" spans="1:12" ht="63" customHeight="1" x14ac:dyDescent="0.25">
      <c r="A1297" s="64">
        <v>1034</v>
      </c>
      <c r="B1297" s="64" t="s">
        <v>1348</v>
      </c>
      <c r="C1297" s="64" t="s">
        <v>74</v>
      </c>
      <c r="D1297" s="64" t="s">
        <v>526</v>
      </c>
      <c r="E1297" s="70">
        <v>100</v>
      </c>
      <c r="F1297" s="64" t="s">
        <v>32</v>
      </c>
      <c r="G1297" s="70">
        <v>367806</v>
      </c>
      <c r="H1297" s="64" t="s">
        <v>33</v>
      </c>
      <c r="I1297" s="80">
        <v>38175</v>
      </c>
      <c r="J1297" s="162">
        <v>2.2511072480231538</v>
      </c>
      <c r="K1297" s="162">
        <v>2.0925164645624883E-3</v>
      </c>
      <c r="L1297" s="80">
        <v>87326062.939999998</v>
      </c>
    </row>
    <row r="1298" spans="1:12" ht="63" customHeight="1" x14ac:dyDescent="0.25">
      <c r="A1298" s="64">
        <v>1035</v>
      </c>
      <c r="B1298" s="64" t="s">
        <v>1349</v>
      </c>
      <c r="C1298" s="64" t="s">
        <v>74</v>
      </c>
      <c r="D1298" s="64" t="s">
        <v>526</v>
      </c>
      <c r="E1298" s="70">
        <v>100</v>
      </c>
      <c r="F1298" s="64" t="s">
        <v>32</v>
      </c>
      <c r="G1298" s="70">
        <v>219271</v>
      </c>
      <c r="H1298" s="64" t="s">
        <v>33</v>
      </c>
      <c r="I1298" s="80">
        <v>173939.6</v>
      </c>
      <c r="J1298" s="162">
        <v>1.3420187201440024</v>
      </c>
      <c r="K1298" s="162">
        <v>9.5342888497554259E-3</v>
      </c>
      <c r="L1298" s="80">
        <v>43214433.569999993</v>
      </c>
    </row>
    <row r="1299" spans="1:12" ht="63" customHeight="1" x14ac:dyDescent="0.25">
      <c r="A1299" s="64">
        <v>1036</v>
      </c>
      <c r="B1299" s="64" t="s">
        <v>1350</v>
      </c>
      <c r="C1299" s="64" t="s">
        <v>74</v>
      </c>
      <c r="D1299" s="64" t="s">
        <v>526</v>
      </c>
      <c r="E1299" s="70">
        <v>100</v>
      </c>
      <c r="F1299" s="64" t="s">
        <v>32</v>
      </c>
      <c r="G1299" s="70">
        <v>31469</v>
      </c>
      <c r="H1299" s="64" t="s">
        <v>33</v>
      </c>
      <c r="I1299" s="80">
        <v>6091</v>
      </c>
      <c r="J1299" s="162">
        <v>0.19260179004159972</v>
      </c>
      <c r="K1299" s="162">
        <v>3.3387079988605415E-4</v>
      </c>
      <c r="L1299" s="80">
        <v>27405624.16</v>
      </c>
    </row>
    <row r="1300" spans="1:12" ht="63" customHeight="1" x14ac:dyDescent="0.25">
      <c r="A1300" s="64">
        <v>1037</v>
      </c>
      <c r="B1300" s="64" t="s">
        <v>1351</v>
      </c>
      <c r="C1300" s="64" t="s">
        <v>74</v>
      </c>
      <c r="D1300" s="64" t="s">
        <v>526</v>
      </c>
      <c r="E1300" s="70">
        <v>100</v>
      </c>
      <c r="F1300" s="64" t="s">
        <v>32</v>
      </c>
      <c r="G1300" s="70">
        <v>90043</v>
      </c>
      <c r="H1300" s="64" t="s">
        <v>33</v>
      </c>
      <c r="I1300" s="80">
        <v>62518.400000000001</v>
      </c>
      <c r="J1300" s="162">
        <v>0.55109609395645764</v>
      </c>
      <c r="K1300" s="162">
        <v>3.4268705000158085E-3</v>
      </c>
      <c r="L1300" s="80">
        <v>22881565.41</v>
      </c>
    </row>
    <row r="1301" spans="1:12" ht="63" customHeight="1" x14ac:dyDescent="0.25">
      <c r="A1301" s="64">
        <v>1038</v>
      </c>
      <c r="B1301" s="64" t="s">
        <v>1352</v>
      </c>
      <c r="C1301" s="64" t="s">
        <v>74</v>
      </c>
      <c r="D1301" s="64" t="s">
        <v>526</v>
      </c>
      <c r="E1301" s="70">
        <v>100</v>
      </c>
      <c r="F1301" s="64" t="s">
        <v>32</v>
      </c>
      <c r="G1301" s="70">
        <v>939</v>
      </c>
      <c r="H1301" s="64" t="s">
        <v>33</v>
      </c>
      <c r="I1301" s="80">
        <v>258408.28</v>
      </c>
      <c r="J1301" s="162">
        <v>5.7470234468544323E-3</v>
      </c>
      <c r="K1301" s="162">
        <v>1.416433740613683E-2</v>
      </c>
      <c r="L1301" s="80">
        <v>89837497.100000009</v>
      </c>
    </row>
    <row r="1302" spans="1:12" ht="63" customHeight="1" x14ac:dyDescent="0.25">
      <c r="A1302" s="64">
        <v>1039</v>
      </c>
      <c r="B1302" s="64" t="s">
        <v>1353</v>
      </c>
      <c r="C1302" s="64" t="s">
        <v>74</v>
      </c>
      <c r="D1302" s="64" t="s">
        <v>526</v>
      </c>
      <c r="E1302" s="70">
        <v>100</v>
      </c>
      <c r="F1302" s="64" t="s">
        <v>32</v>
      </c>
      <c r="G1302" s="70">
        <v>560</v>
      </c>
      <c r="H1302" s="64" t="s">
        <v>33</v>
      </c>
      <c r="I1302" s="80">
        <v>1362673.24</v>
      </c>
      <c r="J1302" s="162">
        <v>3.4274048245351249E-3</v>
      </c>
      <c r="K1302" s="162">
        <v>7.4693285933692496E-2</v>
      </c>
      <c r="L1302" s="80">
        <v>39762462.020000003</v>
      </c>
    </row>
    <row r="1303" spans="1:12" ht="63" customHeight="1" x14ac:dyDescent="0.25">
      <c r="A1303" s="64">
        <v>1040</v>
      </c>
      <c r="B1303" s="64" t="s">
        <v>1354</v>
      </c>
      <c r="C1303" s="64" t="s">
        <v>74</v>
      </c>
      <c r="D1303" s="64" t="s">
        <v>526</v>
      </c>
      <c r="E1303" s="70">
        <v>100</v>
      </c>
      <c r="F1303" s="64" t="s">
        <v>32</v>
      </c>
      <c r="G1303" s="70">
        <v>545</v>
      </c>
      <c r="H1303" s="64" t="s">
        <v>33</v>
      </c>
      <c r="I1303" s="80">
        <v>1220940.3400000001</v>
      </c>
      <c r="J1303" s="162">
        <v>3.335599338163648E-3</v>
      </c>
      <c r="K1303" s="162">
        <v>6.6924368400747156E-2</v>
      </c>
      <c r="L1303" s="80">
        <v>48766669.440000005</v>
      </c>
    </row>
    <row r="1304" spans="1:12" ht="63" customHeight="1" x14ac:dyDescent="0.25">
      <c r="A1304" s="64">
        <v>1041</v>
      </c>
      <c r="B1304" s="64" t="s">
        <v>1355</v>
      </c>
      <c r="C1304" s="64" t="s">
        <v>74</v>
      </c>
      <c r="D1304" s="64" t="s">
        <v>526</v>
      </c>
      <c r="E1304" s="70">
        <v>100</v>
      </c>
      <c r="F1304" s="64" t="s">
        <v>32</v>
      </c>
      <c r="G1304" s="70">
        <v>640</v>
      </c>
      <c r="H1304" s="64" t="s">
        <v>33</v>
      </c>
      <c r="I1304" s="80">
        <v>2256758.52</v>
      </c>
      <c r="J1304" s="162">
        <v>3.9170340851829993E-3</v>
      </c>
      <c r="K1304" s="162">
        <v>0.12370148944706415</v>
      </c>
      <c r="L1304" s="80">
        <v>34068139.880000003</v>
      </c>
    </row>
    <row r="1305" spans="1:12" ht="63" customHeight="1" x14ac:dyDescent="0.25">
      <c r="A1305" s="64">
        <v>1042</v>
      </c>
      <c r="B1305" s="64" t="s">
        <v>1356</v>
      </c>
      <c r="C1305" s="64" t="s">
        <v>74</v>
      </c>
      <c r="D1305" s="64" t="s">
        <v>526</v>
      </c>
      <c r="E1305" s="70">
        <v>100</v>
      </c>
      <c r="F1305" s="64" t="s">
        <v>32</v>
      </c>
      <c r="G1305" s="70">
        <v>444</v>
      </c>
      <c r="H1305" s="64" t="s">
        <v>33</v>
      </c>
      <c r="I1305" s="80">
        <v>128826.84</v>
      </c>
      <c r="J1305" s="162">
        <v>2.7174423965957064E-3</v>
      </c>
      <c r="K1305" s="162">
        <v>7.0614874597919406E-3</v>
      </c>
      <c r="L1305" s="80">
        <v>53994888.139999993</v>
      </c>
    </row>
    <row r="1306" spans="1:12" ht="63" customHeight="1" x14ac:dyDescent="0.25">
      <c r="A1306" s="64">
        <v>1043</v>
      </c>
      <c r="B1306" s="64" t="s">
        <v>1357</v>
      </c>
      <c r="C1306" s="64" t="s">
        <v>74</v>
      </c>
      <c r="D1306" s="64" t="s">
        <v>526</v>
      </c>
      <c r="E1306" s="70">
        <v>100</v>
      </c>
      <c r="F1306" s="64" t="s">
        <v>32</v>
      </c>
      <c r="G1306" s="70">
        <v>280</v>
      </c>
      <c r="H1306" s="64" t="s">
        <v>33</v>
      </c>
      <c r="I1306" s="80">
        <v>600541.94999999995</v>
      </c>
      <c r="J1306" s="162">
        <v>1.7137024122675624E-3</v>
      </c>
      <c r="K1306" s="162">
        <v>3.291798082607629E-2</v>
      </c>
      <c r="L1306" s="80">
        <v>25312493.040000003</v>
      </c>
    </row>
    <row r="1307" spans="1:12" ht="63" customHeight="1" x14ac:dyDescent="0.25">
      <c r="A1307" s="64">
        <v>1044</v>
      </c>
      <c r="B1307" s="64" t="s">
        <v>1358</v>
      </c>
      <c r="C1307" s="64" t="s">
        <v>74</v>
      </c>
      <c r="D1307" s="64" t="s">
        <v>526</v>
      </c>
      <c r="E1307" s="70">
        <v>100</v>
      </c>
      <c r="F1307" s="64" t="s">
        <v>32</v>
      </c>
      <c r="G1307" s="70">
        <v>660</v>
      </c>
      <c r="H1307" s="64" t="s">
        <v>33</v>
      </c>
      <c r="I1307" s="80">
        <v>37875</v>
      </c>
      <c r="J1307" s="162">
        <v>4.0394414003449685E-3</v>
      </c>
      <c r="K1307" s="162">
        <v>2.0760723273164179E-3</v>
      </c>
      <c r="L1307" s="80">
        <v>50557647.539999999</v>
      </c>
    </row>
    <row r="1308" spans="1:12" ht="63" customHeight="1" x14ac:dyDescent="0.25">
      <c r="A1308" s="64">
        <v>1045</v>
      </c>
      <c r="B1308" s="64" t="s">
        <v>1359</v>
      </c>
      <c r="C1308" s="64" t="s">
        <v>74</v>
      </c>
      <c r="D1308" s="64" t="s">
        <v>526</v>
      </c>
      <c r="E1308" s="70">
        <v>100</v>
      </c>
      <c r="F1308" s="64" t="s">
        <v>32</v>
      </c>
      <c r="G1308" s="70">
        <v>370</v>
      </c>
      <c r="H1308" s="64" t="s">
        <v>33</v>
      </c>
      <c r="I1308" s="80">
        <v>18558.349999999999</v>
      </c>
      <c r="J1308" s="162">
        <v>2.2645353304964217E-3</v>
      </c>
      <c r="K1308" s="162">
        <v>1.0172535148687165E-3</v>
      </c>
      <c r="L1308" s="80">
        <v>29826368.440000001</v>
      </c>
    </row>
    <row r="1309" spans="1:12" ht="63" customHeight="1" x14ac:dyDescent="0.25">
      <c r="A1309" s="64">
        <v>1046</v>
      </c>
      <c r="B1309" s="64" t="s">
        <v>1360</v>
      </c>
      <c r="C1309" s="64" t="s">
        <v>74</v>
      </c>
      <c r="D1309" s="64" t="s">
        <v>526</v>
      </c>
      <c r="E1309" s="70">
        <v>100</v>
      </c>
      <c r="F1309" s="64" t="s">
        <v>32</v>
      </c>
      <c r="G1309" s="70">
        <v>251</v>
      </c>
      <c r="H1309" s="64" t="s">
        <v>33</v>
      </c>
      <c r="I1309" s="80">
        <v>0</v>
      </c>
      <c r="J1309" s="162">
        <v>1.5362118052827075E-3</v>
      </c>
      <c r="K1309" s="162">
        <v>0</v>
      </c>
      <c r="L1309" s="80">
        <v>28815961.460000001</v>
      </c>
    </row>
    <row r="1310" spans="1:12" ht="63" customHeight="1" x14ac:dyDescent="0.25">
      <c r="A1310" s="64">
        <v>1047</v>
      </c>
      <c r="B1310" s="64" t="s">
        <v>1361</v>
      </c>
      <c r="C1310" s="64" t="s">
        <v>74</v>
      </c>
      <c r="D1310" s="64" t="s">
        <v>526</v>
      </c>
      <c r="E1310" s="70">
        <v>100</v>
      </c>
      <c r="F1310" s="64" t="s">
        <v>32</v>
      </c>
      <c r="G1310" s="70">
        <v>750</v>
      </c>
      <c r="H1310" s="64" t="s">
        <v>33</v>
      </c>
      <c r="I1310" s="80">
        <v>35606</v>
      </c>
      <c r="J1310" s="162">
        <v>4.590274318573828E-3</v>
      </c>
      <c r="K1310" s="162">
        <v>1.9516998359453035E-3</v>
      </c>
      <c r="L1310" s="80">
        <v>70212289.229999989</v>
      </c>
    </row>
    <row r="1311" spans="1:12" ht="63" customHeight="1" x14ac:dyDescent="0.25">
      <c r="A1311" s="64">
        <v>1048</v>
      </c>
      <c r="B1311" s="64" t="s">
        <v>1362</v>
      </c>
      <c r="C1311" s="64" t="s">
        <v>74</v>
      </c>
      <c r="D1311" s="64" t="s">
        <v>526</v>
      </c>
      <c r="E1311" s="70">
        <v>100</v>
      </c>
      <c r="F1311" s="64" t="s">
        <v>32</v>
      </c>
      <c r="G1311" s="70">
        <v>618</v>
      </c>
      <c r="H1311" s="64" t="s">
        <v>33</v>
      </c>
      <c r="I1311" s="80">
        <v>1197716.95</v>
      </c>
      <c r="J1311" s="162">
        <v>3.7823860385048343E-3</v>
      </c>
      <c r="K1311" s="162">
        <v>6.5651406359150399E-2</v>
      </c>
      <c r="L1311" s="80">
        <v>43230451.75</v>
      </c>
    </row>
    <row r="1312" spans="1:12" ht="63" customHeight="1" x14ac:dyDescent="0.25">
      <c r="A1312" s="64">
        <v>1049</v>
      </c>
      <c r="B1312" s="64" t="s">
        <v>1363</v>
      </c>
      <c r="C1312" s="64" t="s">
        <v>74</v>
      </c>
      <c r="D1312" s="64" t="s">
        <v>526</v>
      </c>
      <c r="E1312" s="70">
        <v>100</v>
      </c>
      <c r="F1312" s="64" t="s">
        <v>32</v>
      </c>
      <c r="G1312" s="70">
        <v>517</v>
      </c>
      <c r="H1312" s="64" t="s">
        <v>33</v>
      </c>
      <c r="I1312" s="80">
        <v>2949072.02</v>
      </c>
      <c r="J1312" s="162">
        <v>3.1642290969368918E-3</v>
      </c>
      <c r="K1312" s="162">
        <v>0.16164981681808924</v>
      </c>
      <c r="L1312" s="80">
        <v>36408728.990000002</v>
      </c>
    </row>
    <row r="1313" spans="1:12" ht="63" customHeight="1" x14ac:dyDescent="0.25">
      <c r="A1313" s="64">
        <v>1050</v>
      </c>
      <c r="B1313" s="64" t="s">
        <v>1364</v>
      </c>
      <c r="C1313" s="64" t="s">
        <v>74</v>
      </c>
      <c r="D1313" s="64" t="s">
        <v>526</v>
      </c>
      <c r="E1313" s="70">
        <v>100</v>
      </c>
      <c r="F1313" s="64" t="s">
        <v>32</v>
      </c>
      <c r="G1313" s="70">
        <v>374</v>
      </c>
      <c r="H1313" s="64" t="s">
        <v>33</v>
      </c>
      <c r="I1313" s="80">
        <v>238950.44</v>
      </c>
      <c r="J1313" s="162">
        <v>2.2890167935288156E-3</v>
      </c>
      <c r="K1313" s="162">
        <v>1.3097779434563221E-2</v>
      </c>
      <c r="L1313" s="80">
        <v>26734689.710000001</v>
      </c>
    </row>
    <row r="1314" spans="1:12" ht="63" customHeight="1" x14ac:dyDescent="0.25">
      <c r="A1314" s="64">
        <v>1051</v>
      </c>
      <c r="B1314" s="64" t="s">
        <v>1365</v>
      </c>
      <c r="C1314" s="64" t="s">
        <v>74</v>
      </c>
      <c r="D1314" s="64" t="s">
        <v>526</v>
      </c>
      <c r="E1314" s="70">
        <v>100</v>
      </c>
      <c r="F1314" s="64" t="s">
        <v>32</v>
      </c>
      <c r="G1314" s="70">
        <v>529</v>
      </c>
      <c r="H1314" s="64" t="s">
        <v>33</v>
      </c>
      <c r="I1314" s="80">
        <v>1225720.3600000001</v>
      </c>
      <c r="J1314" s="162">
        <v>3.2376734860340732E-3</v>
      </c>
      <c r="K1314" s="162">
        <v>6.7186379417143699E-2</v>
      </c>
      <c r="L1314" s="80">
        <v>36214006.960000001</v>
      </c>
    </row>
    <row r="1315" spans="1:12" ht="63" customHeight="1" x14ac:dyDescent="0.25">
      <c r="A1315" s="64">
        <v>1052</v>
      </c>
      <c r="B1315" s="64" t="s">
        <v>1366</v>
      </c>
      <c r="C1315" s="64" t="s">
        <v>74</v>
      </c>
      <c r="D1315" s="64" t="s">
        <v>526</v>
      </c>
      <c r="E1315" s="70">
        <v>100</v>
      </c>
      <c r="F1315" s="64" t="s">
        <v>32</v>
      </c>
      <c r="G1315" s="70">
        <v>353</v>
      </c>
      <c r="H1315" s="64" t="s">
        <v>33</v>
      </c>
      <c r="I1315" s="80">
        <v>171588.49</v>
      </c>
      <c r="J1315" s="162">
        <v>2.1604891126087485E-3</v>
      </c>
      <c r="K1315" s="162">
        <v>9.4054155980200609E-3</v>
      </c>
      <c r="L1315" s="80">
        <v>34939911</v>
      </c>
    </row>
    <row r="1316" spans="1:12" ht="63" customHeight="1" x14ac:dyDescent="0.25">
      <c r="A1316" s="64">
        <v>1053</v>
      </c>
      <c r="B1316" s="64" t="s">
        <v>1367</v>
      </c>
      <c r="C1316" s="64" t="s">
        <v>74</v>
      </c>
      <c r="D1316" s="64" t="s">
        <v>526</v>
      </c>
      <c r="E1316" s="70">
        <v>100</v>
      </c>
      <c r="F1316" s="64" t="s">
        <v>32</v>
      </c>
      <c r="G1316" s="70">
        <v>459</v>
      </c>
      <c r="H1316" s="64" t="s">
        <v>33</v>
      </c>
      <c r="I1316" s="80">
        <v>2252039.4300000002</v>
      </c>
      <c r="J1316" s="162">
        <v>2.8092478829671828E-3</v>
      </c>
      <c r="K1316" s="162">
        <v>0.12344281823494227</v>
      </c>
      <c r="L1316" s="80">
        <v>26806689.02</v>
      </c>
    </row>
    <row r="1317" spans="1:12" ht="63" customHeight="1" x14ac:dyDescent="0.25">
      <c r="A1317" s="64">
        <v>1054</v>
      </c>
      <c r="B1317" s="64" t="s">
        <v>1368</v>
      </c>
      <c r="C1317" s="64" t="s">
        <v>74</v>
      </c>
      <c r="D1317" s="64" t="s">
        <v>526</v>
      </c>
      <c r="E1317" s="70">
        <v>100</v>
      </c>
      <c r="F1317" s="64" t="s">
        <v>32</v>
      </c>
      <c r="G1317" s="70">
        <v>801</v>
      </c>
      <c r="H1317" s="64" t="s">
        <v>33</v>
      </c>
      <c r="I1317" s="80">
        <v>2663730.7599999998</v>
      </c>
      <c r="J1317" s="162">
        <v>4.9024129722368484E-3</v>
      </c>
      <c r="K1317" s="162">
        <v>0.1460091806800668</v>
      </c>
      <c r="L1317" s="80">
        <v>37901865.460000001</v>
      </c>
    </row>
    <row r="1318" spans="1:12" ht="63" customHeight="1" x14ac:dyDescent="0.25">
      <c r="A1318" s="64">
        <v>1055</v>
      </c>
      <c r="B1318" s="64" t="s">
        <v>1369</v>
      </c>
      <c r="C1318" s="64" t="s">
        <v>74</v>
      </c>
      <c r="D1318" s="64" t="s">
        <v>526</v>
      </c>
      <c r="E1318" s="70">
        <v>100</v>
      </c>
      <c r="F1318" s="64" t="s">
        <v>32</v>
      </c>
      <c r="G1318" s="70">
        <v>517</v>
      </c>
      <c r="H1318" s="64" t="s">
        <v>33</v>
      </c>
      <c r="I1318" s="80">
        <v>0</v>
      </c>
      <c r="J1318" s="162">
        <v>3.1642290969368918E-3</v>
      </c>
      <c r="K1318" s="162">
        <v>0</v>
      </c>
      <c r="L1318" s="80">
        <v>33241582.77</v>
      </c>
    </row>
    <row r="1319" spans="1:12" ht="63" customHeight="1" x14ac:dyDescent="0.25">
      <c r="A1319" s="64">
        <v>1056</v>
      </c>
      <c r="B1319" s="64" t="s">
        <v>1370</v>
      </c>
      <c r="C1319" s="64" t="s">
        <v>74</v>
      </c>
      <c r="D1319" s="64" t="s">
        <v>526</v>
      </c>
      <c r="E1319" s="70">
        <v>100</v>
      </c>
      <c r="F1319" s="64" t="s">
        <v>32</v>
      </c>
      <c r="G1319" s="70">
        <v>255</v>
      </c>
      <c r="H1319" s="64" t="s">
        <v>33</v>
      </c>
      <c r="I1319" s="80">
        <v>309059.09999999998</v>
      </c>
      <c r="J1319" s="162">
        <v>1.5606932683151014E-3</v>
      </c>
      <c r="K1319" s="162">
        <v>1.694070085849023E-2</v>
      </c>
      <c r="L1319" s="80">
        <v>30080411.120000001</v>
      </c>
    </row>
    <row r="1320" spans="1:12" ht="63" customHeight="1" x14ac:dyDescent="0.25">
      <c r="A1320" s="64">
        <v>1057</v>
      </c>
      <c r="B1320" s="64" t="s">
        <v>1371</v>
      </c>
      <c r="C1320" s="64" t="s">
        <v>74</v>
      </c>
      <c r="D1320" s="64" t="s">
        <v>526</v>
      </c>
      <c r="E1320" s="70">
        <v>100</v>
      </c>
      <c r="F1320" s="64" t="s">
        <v>32</v>
      </c>
      <c r="G1320" s="70">
        <v>450</v>
      </c>
      <c r="H1320" s="64" t="s">
        <v>33</v>
      </c>
      <c r="I1320" s="80">
        <v>558125.76</v>
      </c>
      <c r="J1320" s="162">
        <v>2.7541645911442966E-3</v>
      </c>
      <c r="K1320" s="162">
        <v>3.0592988660024936E-2</v>
      </c>
      <c r="L1320" s="80">
        <v>30061428.929999996</v>
      </c>
    </row>
    <row r="1321" spans="1:12" ht="63" customHeight="1" x14ac:dyDescent="0.25">
      <c r="A1321" s="64">
        <v>1058</v>
      </c>
      <c r="B1321" s="64" t="s">
        <v>1372</v>
      </c>
      <c r="C1321" s="64" t="s">
        <v>74</v>
      </c>
      <c r="D1321" s="64" t="s">
        <v>526</v>
      </c>
      <c r="E1321" s="70">
        <v>100</v>
      </c>
      <c r="F1321" s="64" t="s">
        <v>32</v>
      </c>
      <c r="G1321" s="70">
        <v>380</v>
      </c>
      <c r="H1321" s="64" t="s">
        <v>33</v>
      </c>
      <c r="I1321" s="80">
        <v>7239</v>
      </c>
      <c r="J1321" s="162">
        <v>2.3257389880774059E-3</v>
      </c>
      <c r="K1321" s="162">
        <v>3.9679703174768445E-4</v>
      </c>
      <c r="L1321" s="80">
        <v>25133104.700000007</v>
      </c>
    </row>
    <row r="1322" spans="1:12" ht="63" customHeight="1" x14ac:dyDescent="0.25">
      <c r="A1322" s="64">
        <v>1059</v>
      </c>
      <c r="B1322" s="64" t="s">
        <v>1373</v>
      </c>
      <c r="C1322" s="64" t="s">
        <v>74</v>
      </c>
      <c r="D1322" s="64" t="s">
        <v>526</v>
      </c>
      <c r="E1322" s="70">
        <v>100</v>
      </c>
      <c r="F1322" s="64" t="s">
        <v>32</v>
      </c>
      <c r="G1322" s="70">
        <v>297</v>
      </c>
      <c r="H1322" s="64" t="s">
        <v>33</v>
      </c>
      <c r="I1322" s="80">
        <v>561972.16</v>
      </c>
      <c r="J1322" s="162">
        <v>1.8177486301552358E-3</v>
      </c>
      <c r="K1322" s="162">
        <v>3.0803824425035889E-2</v>
      </c>
      <c r="L1322" s="80">
        <v>24371547.780000001</v>
      </c>
    </row>
    <row r="1323" spans="1:12" ht="63" customHeight="1" x14ac:dyDescent="0.25">
      <c r="A1323" s="64">
        <v>1060</v>
      </c>
      <c r="B1323" s="64" t="s">
        <v>1374</v>
      </c>
      <c r="C1323" s="64" t="s">
        <v>74</v>
      </c>
      <c r="D1323" s="64" t="s">
        <v>526</v>
      </c>
      <c r="E1323" s="70">
        <v>100</v>
      </c>
      <c r="F1323" s="64" t="s">
        <v>32</v>
      </c>
      <c r="G1323" s="70">
        <v>489</v>
      </c>
      <c r="H1323" s="64" t="s">
        <v>33</v>
      </c>
      <c r="I1323" s="80">
        <v>2162327</v>
      </c>
      <c r="J1323" s="162">
        <v>2.9928588557101357E-3</v>
      </c>
      <c r="K1323" s="162">
        <v>0.11852533986294726</v>
      </c>
      <c r="L1323" s="80">
        <v>36824123.559999995</v>
      </c>
    </row>
    <row r="1324" spans="1:12" ht="63" customHeight="1" x14ac:dyDescent="0.25">
      <c r="A1324" s="64">
        <v>1061</v>
      </c>
      <c r="B1324" s="64" t="s">
        <v>1375</v>
      </c>
      <c r="C1324" s="64" t="s">
        <v>74</v>
      </c>
      <c r="D1324" s="64" t="s">
        <v>526</v>
      </c>
      <c r="E1324" s="70">
        <v>100</v>
      </c>
      <c r="F1324" s="64" t="s">
        <v>32</v>
      </c>
      <c r="G1324" s="70">
        <v>886</v>
      </c>
      <c r="H1324" s="64" t="s">
        <v>33</v>
      </c>
      <c r="I1324" s="80">
        <v>5142802</v>
      </c>
      <c r="J1324" s="162">
        <v>5.4226440616752152E-3</v>
      </c>
      <c r="K1324" s="162">
        <v>0.28189647305788851</v>
      </c>
      <c r="L1324" s="80">
        <v>52972776.800000004</v>
      </c>
    </row>
    <row r="1325" spans="1:12" ht="63" customHeight="1" x14ac:dyDescent="0.25">
      <c r="A1325" s="64">
        <v>1062</v>
      </c>
      <c r="B1325" s="64" t="s">
        <v>1376</v>
      </c>
      <c r="C1325" s="64" t="s">
        <v>74</v>
      </c>
      <c r="D1325" s="64" t="s">
        <v>526</v>
      </c>
      <c r="E1325" s="70">
        <v>100</v>
      </c>
      <c r="F1325" s="64" t="s">
        <v>32</v>
      </c>
      <c r="G1325" s="70">
        <v>432</v>
      </c>
      <c r="H1325" s="64" t="s">
        <v>33</v>
      </c>
      <c r="I1325" s="80">
        <v>1110179.5900000001</v>
      </c>
      <c r="J1325" s="162">
        <v>2.6439980074985246E-3</v>
      </c>
      <c r="K1325" s="162">
        <v>6.0853151819154752E-2</v>
      </c>
      <c r="L1325" s="80">
        <v>26222818.219999999</v>
      </c>
    </row>
    <row r="1326" spans="1:12" ht="63" customHeight="1" x14ac:dyDescent="0.25">
      <c r="A1326" s="64">
        <v>1063</v>
      </c>
      <c r="B1326" s="64" t="s">
        <v>1377</v>
      </c>
      <c r="C1326" s="64" t="s">
        <v>74</v>
      </c>
      <c r="D1326" s="64" t="s">
        <v>526</v>
      </c>
      <c r="E1326" s="70">
        <v>100</v>
      </c>
      <c r="F1326" s="64" t="s">
        <v>32</v>
      </c>
      <c r="G1326" s="70">
        <v>386</v>
      </c>
      <c r="H1326" s="64" t="s">
        <v>33</v>
      </c>
      <c r="I1326" s="80">
        <v>1282319</v>
      </c>
      <c r="J1326" s="162">
        <v>2.3624611826259965E-3</v>
      </c>
      <c r="K1326" s="162">
        <v>7.0288765430813499E-2</v>
      </c>
      <c r="L1326" s="80">
        <v>24379943.09</v>
      </c>
    </row>
    <row r="1327" spans="1:12" ht="63" customHeight="1" x14ac:dyDescent="0.25">
      <c r="A1327" s="64">
        <v>1064</v>
      </c>
      <c r="B1327" s="64" t="s">
        <v>1378</v>
      </c>
      <c r="C1327" s="64" t="s">
        <v>74</v>
      </c>
      <c r="D1327" s="64" t="s">
        <v>526</v>
      </c>
      <c r="E1327" s="70">
        <v>100</v>
      </c>
      <c r="F1327" s="64" t="s">
        <v>32</v>
      </c>
      <c r="G1327" s="70">
        <v>400</v>
      </c>
      <c r="H1327" s="64" t="s">
        <v>33</v>
      </c>
      <c r="I1327" s="80">
        <v>1131508.0900000001</v>
      </c>
      <c r="J1327" s="162">
        <v>2.448146303239375E-3</v>
      </c>
      <c r="K1327" s="162">
        <v>6.2022247756664151E-2</v>
      </c>
      <c r="L1327" s="80">
        <v>30196499.690000001</v>
      </c>
    </row>
    <row r="1328" spans="1:12" ht="63" customHeight="1" x14ac:dyDescent="0.25">
      <c r="A1328" s="64">
        <v>1065</v>
      </c>
      <c r="B1328" s="64" t="s">
        <v>1379</v>
      </c>
      <c r="C1328" s="64" t="s">
        <v>74</v>
      </c>
      <c r="D1328" s="64" t="s">
        <v>526</v>
      </c>
      <c r="E1328" s="70">
        <v>100</v>
      </c>
      <c r="F1328" s="64" t="s">
        <v>32</v>
      </c>
      <c r="G1328" s="70">
        <v>474</v>
      </c>
      <c r="H1328" s="64" t="s">
        <v>33</v>
      </c>
      <c r="I1328" s="80">
        <v>2071017.97</v>
      </c>
      <c r="J1328" s="162">
        <v>2.9010533693386593E-3</v>
      </c>
      <c r="K1328" s="162">
        <v>0.11352034579252866</v>
      </c>
      <c r="L1328" s="80">
        <v>52159632.700000003</v>
      </c>
    </row>
    <row r="1329" spans="1:12" ht="63" customHeight="1" x14ac:dyDescent="0.25">
      <c r="A1329" s="64">
        <v>1066</v>
      </c>
      <c r="B1329" s="64" t="s">
        <v>1380</v>
      </c>
      <c r="C1329" s="64" t="s">
        <v>74</v>
      </c>
      <c r="D1329" s="64" t="s">
        <v>526</v>
      </c>
      <c r="E1329" s="70">
        <v>100</v>
      </c>
      <c r="F1329" s="64" t="s">
        <v>32</v>
      </c>
      <c r="G1329" s="70">
        <v>250</v>
      </c>
      <c r="H1329" s="64" t="s">
        <v>33</v>
      </c>
      <c r="I1329" s="80">
        <v>0</v>
      </c>
      <c r="J1329" s="162">
        <v>1.5300914395246091E-3</v>
      </c>
      <c r="K1329" s="162">
        <v>0</v>
      </c>
      <c r="L1329" s="80">
        <v>27503607.789999995</v>
      </c>
    </row>
    <row r="1330" spans="1:12" ht="63" customHeight="1" x14ac:dyDescent="0.25">
      <c r="A1330" s="64">
        <v>1067</v>
      </c>
      <c r="B1330" s="64" t="s">
        <v>1381</v>
      </c>
      <c r="C1330" s="64" t="s">
        <v>74</v>
      </c>
      <c r="D1330" s="64" t="s">
        <v>526</v>
      </c>
      <c r="E1330" s="70">
        <v>100</v>
      </c>
      <c r="F1330" s="64" t="s">
        <v>32</v>
      </c>
      <c r="G1330" s="70">
        <v>612</v>
      </c>
      <c r="H1330" s="64" t="s">
        <v>33</v>
      </c>
      <c r="I1330" s="80">
        <v>1651588.71</v>
      </c>
      <c r="J1330" s="162">
        <v>3.7456638439562436E-3</v>
      </c>
      <c r="K1330" s="162">
        <v>9.0529838071002511E-2</v>
      </c>
      <c r="L1330" s="80">
        <v>22794828.160000008</v>
      </c>
    </row>
    <row r="1331" spans="1:12" ht="63" customHeight="1" x14ac:dyDescent="0.25">
      <c r="A1331" s="64">
        <v>1068</v>
      </c>
      <c r="B1331" s="64" t="s">
        <v>1382</v>
      </c>
      <c r="C1331" s="64" t="s">
        <v>74</v>
      </c>
      <c r="D1331" s="64" t="s">
        <v>526</v>
      </c>
      <c r="E1331" s="70">
        <v>100</v>
      </c>
      <c r="F1331" s="64" t="s">
        <v>32</v>
      </c>
      <c r="G1331" s="70">
        <v>447</v>
      </c>
      <c r="H1331" s="64" t="s">
        <v>33</v>
      </c>
      <c r="I1331" s="80">
        <v>1696645.56</v>
      </c>
      <c r="J1331" s="162">
        <v>2.7358034938700011E-3</v>
      </c>
      <c r="K1331" s="162">
        <v>9.2999574821921241E-2</v>
      </c>
      <c r="L1331" s="80">
        <v>14922822.370000001</v>
      </c>
    </row>
    <row r="1332" spans="1:12" ht="63" customHeight="1" x14ac:dyDescent="0.25">
      <c r="A1332" s="64">
        <v>1069</v>
      </c>
      <c r="B1332" s="64" t="s">
        <v>1383</v>
      </c>
      <c r="C1332" s="64" t="s">
        <v>74</v>
      </c>
      <c r="D1332" s="64" t="s">
        <v>526</v>
      </c>
      <c r="E1332" s="70">
        <v>100</v>
      </c>
      <c r="F1332" s="64" t="s">
        <v>32</v>
      </c>
      <c r="G1332" s="70">
        <v>441</v>
      </c>
      <c r="H1332" s="64" t="s">
        <v>33</v>
      </c>
      <c r="I1332" s="80">
        <v>1543355.76</v>
      </c>
      <c r="J1332" s="162">
        <v>2.6990812993214108E-3</v>
      </c>
      <c r="K1332" s="162">
        <v>8.4597179789845503E-2</v>
      </c>
      <c r="L1332" s="80">
        <v>16499474.910000004</v>
      </c>
    </row>
    <row r="1333" spans="1:12" ht="63" customHeight="1" x14ac:dyDescent="0.25">
      <c r="A1333" s="64">
        <v>1070</v>
      </c>
      <c r="B1333" s="64" t="s">
        <v>1384</v>
      </c>
      <c r="C1333" s="64" t="s">
        <v>74</v>
      </c>
      <c r="D1333" s="64" t="s">
        <v>526</v>
      </c>
      <c r="E1333" s="70">
        <v>100</v>
      </c>
      <c r="F1333" s="64" t="s">
        <v>32</v>
      </c>
      <c r="G1333" s="70">
        <v>336</v>
      </c>
      <c r="H1333" s="64" t="s">
        <v>33</v>
      </c>
      <c r="I1333" s="80">
        <v>0</v>
      </c>
      <c r="J1333" s="162">
        <v>2.0564428947210749E-3</v>
      </c>
      <c r="K1333" s="162">
        <v>0</v>
      </c>
      <c r="L1333" s="80">
        <v>17628850.07</v>
      </c>
    </row>
    <row r="1334" spans="1:12" ht="63" customHeight="1" x14ac:dyDescent="0.25">
      <c r="A1334" s="64">
        <v>1071</v>
      </c>
      <c r="B1334" s="64" t="s">
        <v>1385</v>
      </c>
      <c r="C1334" s="64" t="s">
        <v>74</v>
      </c>
      <c r="D1334" s="64" t="s">
        <v>526</v>
      </c>
      <c r="E1334" s="70">
        <v>100</v>
      </c>
      <c r="F1334" s="64" t="s">
        <v>32</v>
      </c>
      <c r="G1334" s="70">
        <v>1402660</v>
      </c>
      <c r="H1334" s="64" t="s">
        <v>33</v>
      </c>
      <c r="I1334" s="80">
        <v>466099000</v>
      </c>
      <c r="J1334" s="162">
        <v>8.5847922342543548</v>
      </c>
      <c r="K1334" s="162">
        <v>25.548653087520922</v>
      </c>
      <c r="L1334" s="80">
        <v>115000000</v>
      </c>
    </row>
    <row r="1335" spans="1:12" ht="31.5" customHeight="1" x14ac:dyDescent="0.25">
      <c r="A1335" s="64">
        <v>1072</v>
      </c>
      <c r="B1335" s="64" t="s">
        <v>1386</v>
      </c>
      <c r="C1335" s="64" t="s">
        <v>725</v>
      </c>
      <c r="D1335" s="64" t="s">
        <v>526</v>
      </c>
      <c r="E1335" s="70">
        <v>100</v>
      </c>
      <c r="F1335" s="64" t="s">
        <v>1387</v>
      </c>
      <c r="G1335" s="70">
        <v>8953.82</v>
      </c>
      <c r="H1335" s="64" t="s">
        <v>1388</v>
      </c>
      <c r="I1335" s="80">
        <v>2130437.64</v>
      </c>
      <c r="J1335" s="162">
        <v>3.6069589917119577E-3</v>
      </c>
      <c r="K1335" s="162">
        <v>2.1858879371846673E-2</v>
      </c>
      <c r="L1335" s="80">
        <v>219131088.00999999</v>
      </c>
    </row>
    <row r="1336" spans="1:12" ht="47.25" customHeight="1" x14ac:dyDescent="0.25">
      <c r="A1336" s="64">
        <v>1073</v>
      </c>
      <c r="B1336" s="108" t="s">
        <v>1389</v>
      </c>
      <c r="C1336" s="64" t="s">
        <v>74</v>
      </c>
      <c r="D1336" s="64" t="s">
        <v>526</v>
      </c>
      <c r="E1336" s="70">
        <v>100</v>
      </c>
      <c r="F1336" s="67" t="s">
        <v>1390</v>
      </c>
      <c r="G1336" s="70">
        <v>50</v>
      </c>
      <c r="H1336" s="64" t="s">
        <v>1391</v>
      </c>
      <c r="I1336" s="80">
        <v>23042362.5</v>
      </c>
      <c r="J1336" s="162">
        <v>1.1533368202970468E-5</v>
      </c>
      <c r="K1336" s="162">
        <v>1.072626814384064E-2</v>
      </c>
      <c r="L1336" s="80">
        <v>23795000</v>
      </c>
    </row>
    <row r="1337" spans="1:12" ht="47.25" customHeight="1" x14ac:dyDescent="0.25">
      <c r="A1337" s="64">
        <v>1074</v>
      </c>
      <c r="B1337" s="108" t="s">
        <v>1392</v>
      </c>
      <c r="C1337" s="64" t="s">
        <v>74</v>
      </c>
      <c r="D1337" s="64" t="s">
        <v>526</v>
      </c>
      <c r="E1337" s="70">
        <v>100</v>
      </c>
      <c r="F1337" s="67" t="s">
        <v>1390</v>
      </c>
      <c r="G1337" s="70">
        <v>38</v>
      </c>
      <c r="H1337" s="64" t="s">
        <v>613</v>
      </c>
      <c r="I1337" s="80">
        <v>20654081.698368136</v>
      </c>
      <c r="J1337" s="162">
        <v>1.8210581373111267E-5</v>
      </c>
      <c r="K1337" s="162">
        <v>2.1291125872976248E-2</v>
      </c>
      <c r="L1337" s="80">
        <v>18466005.489999998</v>
      </c>
    </row>
    <row r="1338" spans="1:12" ht="47.25" customHeight="1" x14ac:dyDescent="0.25">
      <c r="A1338" s="64">
        <v>1075</v>
      </c>
      <c r="B1338" s="108" t="s">
        <v>1393</v>
      </c>
      <c r="C1338" s="64" t="s">
        <v>74</v>
      </c>
      <c r="D1338" s="64" t="s">
        <v>526</v>
      </c>
      <c r="E1338" s="70">
        <v>100</v>
      </c>
      <c r="F1338" s="67" t="s">
        <v>1390</v>
      </c>
      <c r="G1338" s="70">
        <v>170</v>
      </c>
      <c r="H1338" s="64" t="s">
        <v>613</v>
      </c>
      <c r="I1338" s="81">
        <v>44314299.460000001</v>
      </c>
      <c r="J1338" s="162">
        <v>4.9168569707400417E-5</v>
      </c>
      <c r="K1338" s="162">
        <v>2.2885415866973919E-2</v>
      </c>
      <c r="L1338" s="81">
        <v>42450000</v>
      </c>
    </row>
    <row r="1339" spans="1:12" ht="47.25" customHeight="1" x14ac:dyDescent="0.25">
      <c r="A1339" s="64">
        <v>1076</v>
      </c>
      <c r="B1339" s="108" t="s">
        <v>1394</v>
      </c>
      <c r="C1339" s="64" t="s">
        <v>74</v>
      </c>
      <c r="D1339" s="64" t="s">
        <v>526</v>
      </c>
      <c r="E1339" s="70">
        <v>100</v>
      </c>
      <c r="F1339" s="67" t="s">
        <v>1390</v>
      </c>
      <c r="G1339" s="70">
        <v>92</v>
      </c>
      <c r="H1339" s="64" t="s">
        <v>613</v>
      </c>
      <c r="I1339" s="80">
        <v>27538540.75</v>
      </c>
      <c r="J1339" s="162">
        <v>3.5207123988015117E-5</v>
      </c>
      <c r="K1339" s="162">
        <v>2.0344153473855944E-2</v>
      </c>
      <c r="L1339" s="80">
        <v>26210000</v>
      </c>
    </row>
    <row r="1340" spans="1:12" ht="47.25" customHeight="1" x14ac:dyDescent="0.25">
      <c r="A1340" s="64">
        <v>1077</v>
      </c>
      <c r="B1340" s="108" t="s">
        <v>1395</v>
      </c>
      <c r="C1340" s="64" t="s">
        <v>74</v>
      </c>
      <c r="D1340" s="64" t="s">
        <v>526</v>
      </c>
      <c r="E1340" s="70">
        <v>100</v>
      </c>
      <c r="F1340" s="67" t="s">
        <v>1390</v>
      </c>
      <c r="G1340" s="70">
        <v>127</v>
      </c>
      <c r="H1340" s="64" t="s">
        <v>613</v>
      </c>
      <c r="I1340" s="80">
        <v>32570386.649999999</v>
      </c>
      <c r="J1340" s="162">
        <v>2.0942168579077957E-5</v>
      </c>
      <c r="K1340" s="162">
        <v>1.3919258222170322E-2</v>
      </c>
      <c r="L1340" s="80">
        <v>33547597.07</v>
      </c>
    </row>
    <row r="1341" spans="1:12" ht="47.25" customHeight="1" x14ac:dyDescent="0.25">
      <c r="A1341" s="64">
        <v>1078</v>
      </c>
      <c r="B1341" s="108" t="s">
        <v>1396</v>
      </c>
      <c r="C1341" s="64" t="s">
        <v>74</v>
      </c>
      <c r="D1341" s="64" t="s">
        <v>526</v>
      </c>
      <c r="E1341" s="70">
        <v>100</v>
      </c>
      <c r="F1341" s="67" t="s">
        <v>1390</v>
      </c>
      <c r="G1341" s="70">
        <v>135</v>
      </c>
      <c r="H1341" s="64" t="s">
        <v>613</v>
      </c>
      <c r="I1341" s="80">
        <v>25381014.629999999</v>
      </c>
      <c r="J1341" s="162">
        <v>4.7347511570089288E-5</v>
      </c>
      <c r="K1341" s="162">
        <v>1.6820465408342249E-2</v>
      </c>
      <c r="L1341" s="80">
        <v>26636886</v>
      </c>
    </row>
    <row r="1342" spans="1:12" ht="47.25" customHeight="1" x14ac:dyDescent="0.25">
      <c r="A1342" s="64">
        <v>1079</v>
      </c>
      <c r="B1342" s="108" t="s">
        <v>1397</v>
      </c>
      <c r="C1342" s="64" t="s">
        <v>74</v>
      </c>
      <c r="D1342" s="64" t="s">
        <v>526</v>
      </c>
      <c r="E1342" s="70">
        <v>100</v>
      </c>
      <c r="F1342" s="67" t="s">
        <v>1390</v>
      </c>
      <c r="G1342" s="70">
        <v>135</v>
      </c>
      <c r="H1342" s="64" t="s">
        <v>613</v>
      </c>
      <c r="I1342" s="80">
        <v>43222199.409999996</v>
      </c>
      <c r="J1342" s="162">
        <v>2.3066736405940935E-5</v>
      </c>
      <c r="K1342" s="162">
        <v>1.5712575479432681E-2</v>
      </c>
      <c r="L1342" s="80">
        <v>39634800</v>
      </c>
    </row>
    <row r="1343" spans="1:12" ht="47.25" customHeight="1" x14ac:dyDescent="0.25">
      <c r="A1343" s="64">
        <v>1080</v>
      </c>
      <c r="B1343" s="108" t="s">
        <v>1398</v>
      </c>
      <c r="C1343" s="64" t="s">
        <v>74</v>
      </c>
      <c r="D1343" s="64" t="s">
        <v>526</v>
      </c>
      <c r="E1343" s="70">
        <v>100</v>
      </c>
      <c r="F1343" s="67" t="s">
        <v>1390</v>
      </c>
      <c r="G1343" s="70">
        <v>66</v>
      </c>
      <c r="H1343" s="64" t="s">
        <v>613</v>
      </c>
      <c r="I1343" s="80">
        <v>36868613.899999999</v>
      </c>
      <c r="J1343" s="162">
        <v>6.070193791037089E-6</v>
      </c>
      <c r="K1343" s="162">
        <v>7.7345151312398618E-3</v>
      </c>
      <c r="L1343" s="80">
        <v>41135638.359999999</v>
      </c>
    </row>
    <row r="1344" spans="1:12" ht="47.25" customHeight="1" x14ac:dyDescent="0.25">
      <c r="A1344" s="64">
        <v>1081</v>
      </c>
      <c r="B1344" s="108" t="s">
        <v>1399</v>
      </c>
      <c r="C1344" s="64" t="s">
        <v>74</v>
      </c>
      <c r="D1344" s="64" t="s">
        <v>526</v>
      </c>
      <c r="E1344" s="70">
        <v>100</v>
      </c>
      <c r="F1344" s="67" t="s">
        <v>1390</v>
      </c>
      <c r="G1344" s="70">
        <v>108</v>
      </c>
      <c r="H1344" s="64" t="s">
        <v>613</v>
      </c>
      <c r="I1344" s="80">
        <v>19731349.330332577</v>
      </c>
      <c r="J1344" s="162">
        <v>1.2140387582074178E-5</v>
      </c>
      <c r="K1344" s="162">
        <v>5.7563182332950862E-3</v>
      </c>
      <c r="L1344" s="80">
        <v>19027728</v>
      </c>
    </row>
    <row r="1345" spans="1:12" ht="47.25" customHeight="1" x14ac:dyDescent="0.25">
      <c r="A1345" s="64">
        <v>1082</v>
      </c>
      <c r="B1345" s="108" t="s">
        <v>1400</v>
      </c>
      <c r="C1345" s="64" t="s">
        <v>74</v>
      </c>
      <c r="D1345" s="64" t="s">
        <v>526</v>
      </c>
      <c r="E1345" s="70">
        <v>100</v>
      </c>
      <c r="F1345" s="67" t="s">
        <v>1390</v>
      </c>
      <c r="G1345" s="70">
        <v>13</v>
      </c>
      <c r="H1345" s="64" t="s">
        <v>613</v>
      </c>
      <c r="I1345" s="80">
        <v>14663183.41</v>
      </c>
      <c r="J1345" s="162">
        <v>9.2570455313315604E-5</v>
      </c>
      <c r="K1345" s="162">
        <v>3.5257595163737269E-2</v>
      </c>
      <c r="L1345" s="80">
        <v>20809000</v>
      </c>
    </row>
    <row r="1346" spans="1:12" ht="47.25" customHeight="1" x14ac:dyDescent="0.25">
      <c r="A1346" s="64">
        <v>1083</v>
      </c>
      <c r="B1346" s="108" t="s">
        <v>1401</v>
      </c>
      <c r="C1346" s="64" t="s">
        <v>74</v>
      </c>
      <c r="D1346" s="64" t="s">
        <v>526</v>
      </c>
      <c r="E1346" s="70">
        <v>100</v>
      </c>
      <c r="F1346" s="67" t="s">
        <v>1390</v>
      </c>
      <c r="G1346" s="70">
        <v>102</v>
      </c>
      <c r="H1346" s="64" t="s">
        <v>613</v>
      </c>
      <c r="I1346" s="80">
        <v>26218913.320000004</v>
      </c>
      <c r="J1346" s="162">
        <v>3.0654478644737297E-5</v>
      </c>
      <c r="K1346" s="162">
        <v>1.206959365023887E-2</v>
      </c>
      <c r="L1346" s="80">
        <v>26290000</v>
      </c>
    </row>
    <row r="1347" spans="1:12" ht="47.25" customHeight="1" x14ac:dyDescent="0.25">
      <c r="A1347" s="64">
        <v>1084</v>
      </c>
      <c r="B1347" s="108" t="s">
        <v>1402</v>
      </c>
      <c r="C1347" s="64" t="s">
        <v>74</v>
      </c>
      <c r="D1347" s="64" t="s">
        <v>526</v>
      </c>
      <c r="E1347" s="70">
        <v>100</v>
      </c>
      <c r="F1347" s="67" t="s">
        <v>1390</v>
      </c>
      <c r="G1347" s="70">
        <v>326</v>
      </c>
      <c r="H1347" s="64" t="s">
        <v>613</v>
      </c>
      <c r="I1347" s="80">
        <v>59603864.670000002</v>
      </c>
      <c r="J1347" s="162">
        <v>6.6772131701407984E-6</v>
      </c>
      <c r="K1347" s="162">
        <v>4.2799781805199057E-3</v>
      </c>
      <c r="L1347" s="80">
        <v>56267480</v>
      </c>
    </row>
    <row r="1348" spans="1:12" ht="47.25" customHeight="1" x14ac:dyDescent="0.25">
      <c r="A1348" s="64">
        <v>1085</v>
      </c>
      <c r="B1348" s="108" t="s">
        <v>1403</v>
      </c>
      <c r="C1348" s="64" t="s">
        <v>74</v>
      </c>
      <c r="D1348" s="64" t="s">
        <v>526</v>
      </c>
      <c r="E1348" s="70">
        <v>100</v>
      </c>
      <c r="F1348" s="67" t="s">
        <v>1390</v>
      </c>
      <c r="G1348" s="70">
        <v>65</v>
      </c>
      <c r="H1348" s="64" t="s">
        <v>613</v>
      </c>
      <c r="I1348" s="80">
        <v>10623276.440000001</v>
      </c>
      <c r="J1348" s="162">
        <v>2.1549187958181666E-5</v>
      </c>
      <c r="K1348" s="162">
        <v>1.0640141726983536E-2</v>
      </c>
      <c r="L1348" s="80">
        <v>10000000</v>
      </c>
    </row>
    <row r="1349" spans="1:12" ht="47.25" customHeight="1" x14ac:dyDescent="0.25">
      <c r="A1349" s="64">
        <v>1086</v>
      </c>
      <c r="B1349" s="108" t="s">
        <v>1404</v>
      </c>
      <c r="C1349" s="64" t="s">
        <v>74</v>
      </c>
      <c r="D1349" s="64" t="s">
        <v>526</v>
      </c>
      <c r="E1349" s="70">
        <v>100</v>
      </c>
      <c r="F1349" s="67" t="s">
        <v>1390</v>
      </c>
      <c r="G1349" s="70">
        <v>178</v>
      </c>
      <c r="H1349" s="64" t="s">
        <v>613</v>
      </c>
      <c r="I1349" s="80">
        <v>40721824.329999998</v>
      </c>
      <c r="J1349" s="162">
        <v>2.0638658889526101E-5</v>
      </c>
      <c r="K1349" s="162">
        <v>7.832092944540717E-3</v>
      </c>
      <c r="L1349" s="80">
        <v>38010000</v>
      </c>
    </row>
    <row r="1350" spans="1:12" ht="47.25" customHeight="1" x14ac:dyDescent="0.25">
      <c r="A1350" s="64">
        <v>1087</v>
      </c>
      <c r="B1350" s="108" t="s">
        <v>1405</v>
      </c>
      <c r="C1350" s="64" t="s">
        <v>74</v>
      </c>
      <c r="D1350" s="64" t="s">
        <v>526</v>
      </c>
      <c r="E1350" s="70">
        <v>100</v>
      </c>
      <c r="F1350" s="67" t="s">
        <v>1390</v>
      </c>
      <c r="G1350" s="70">
        <v>85</v>
      </c>
      <c r="H1350" s="64" t="s">
        <v>613</v>
      </c>
      <c r="I1350" s="80">
        <v>21482828.600000001</v>
      </c>
      <c r="J1350" s="162">
        <v>5.372121505067824E-4</v>
      </c>
      <c r="K1350" s="162">
        <v>3.1870634268157505E-2</v>
      </c>
      <c r="L1350" s="80">
        <v>21060000</v>
      </c>
    </row>
    <row r="1351" spans="1:12" ht="47.25" customHeight="1" x14ac:dyDescent="0.25">
      <c r="A1351" s="64">
        <v>1088</v>
      </c>
      <c r="B1351" s="108" t="s">
        <v>1406</v>
      </c>
      <c r="C1351" s="64" t="s">
        <v>74</v>
      </c>
      <c r="D1351" s="64" t="s">
        <v>526</v>
      </c>
      <c r="E1351" s="70">
        <v>100</v>
      </c>
      <c r="F1351" s="67" t="s">
        <v>1390</v>
      </c>
      <c r="G1351" s="70">
        <v>41431</v>
      </c>
      <c r="H1351" s="64" t="s">
        <v>613</v>
      </c>
      <c r="I1351" s="80">
        <v>71784296.680000007</v>
      </c>
      <c r="J1351" s="162">
        <v>3.7695903442340321E-4</v>
      </c>
      <c r="K1351" s="162">
        <v>2.3266153788840702E-2</v>
      </c>
      <c r="L1351" s="80">
        <v>72890000</v>
      </c>
    </row>
    <row r="1352" spans="1:12" ht="47.25" customHeight="1" x14ac:dyDescent="0.25">
      <c r="A1352" s="64">
        <v>1089</v>
      </c>
      <c r="B1352" s="108" t="s">
        <v>1407</v>
      </c>
      <c r="C1352" s="64" t="s">
        <v>74</v>
      </c>
      <c r="D1352" s="64" t="s">
        <v>526</v>
      </c>
      <c r="E1352" s="70">
        <v>100</v>
      </c>
      <c r="F1352" s="67" t="s">
        <v>1390</v>
      </c>
      <c r="G1352" s="70">
        <v>41</v>
      </c>
      <c r="H1352" s="64" t="s">
        <v>613</v>
      </c>
      <c r="I1352" s="80">
        <v>36243507.129999995</v>
      </c>
      <c r="J1352" s="162">
        <v>3.4600104608911405E-5</v>
      </c>
      <c r="K1352" s="162">
        <v>4.4659879791596031E-2</v>
      </c>
      <c r="L1352" s="80">
        <v>34647100</v>
      </c>
    </row>
    <row r="1353" spans="1:12" ht="47.25" customHeight="1" x14ac:dyDescent="0.25">
      <c r="A1353" s="64">
        <v>1090</v>
      </c>
      <c r="B1353" s="108" t="s">
        <v>1408</v>
      </c>
      <c r="C1353" s="64" t="s">
        <v>74</v>
      </c>
      <c r="D1353" s="64" t="s">
        <v>526</v>
      </c>
      <c r="E1353" s="70">
        <v>100</v>
      </c>
      <c r="F1353" s="67" t="s">
        <v>1390</v>
      </c>
      <c r="G1353" s="70">
        <v>107</v>
      </c>
      <c r="H1353" s="64" t="s">
        <v>613</v>
      </c>
      <c r="I1353" s="80">
        <v>14247170.120000001</v>
      </c>
      <c r="J1353" s="162">
        <v>3.1868517402944715E-5</v>
      </c>
      <c r="K1353" s="162">
        <v>6.1243134076189434E-2</v>
      </c>
      <c r="L1353" s="80">
        <v>13920000</v>
      </c>
    </row>
    <row r="1354" spans="1:12" ht="78.75" x14ac:dyDescent="0.25">
      <c r="A1354" s="64">
        <v>1091</v>
      </c>
      <c r="B1354" s="64" t="s">
        <v>1409</v>
      </c>
      <c r="C1354" s="64" t="s">
        <v>74</v>
      </c>
      <c r="D1354" s="64" t="s">
        <v>526</v>
      </c>
      <c r="E1354" s="70">
        <v>100</v>
      </c>
      <c r="F1354" s="67" t="s">
        <v>1295</v>
      </c>
      <c r="G1354" s="70" t="s">
        <v>201</v>
      </c>
      <c r="H1354" s="69" t="s">
        <v>201</v>
      </c>
      <c r="I1354" s="80">
        <v>0</v>
      </c>
      <c r="J1354" s="162" t="s">
        <v>201</v>
      </c>
      <c r="K1354" s="162">
        <v>0</v>
      </c>
      <c r="L1354" s="80">
        <v>0</v>
      </c>
    </row>
    <row r="1355" spans="1:12" ht="15.75" customHeight="1" x14ac:dyDescent="0.25">
      <c r="A1355" s="64">
        <v>1092</v>
      </c>
      <c r="B1355" s="64" t="s">
        <v>1410</v>
      </c>
      <c r="C1355" s="64" t="s">
        <v>74</v>
      </c>
      <c r="D1355" s="64" t="s">
        <v>526</v>
      </c>
      <c r="E1355" s="70">
        <v>100</v>
      </c>
      <c r="F1355" s="64" t="s">
        <v>1411</v>
      </c>
      <c r="G1355" s="70">
        <v>47</v>
      </c>
      <c r="H1355" s="79" t="s">
        <v>319</v>
      </c>
      <c r="I1355" s="80">
        <v>8852000</v>
      </c>
      <c r="J1355" s="162">
        <v>1.3354426340281597E-5</v>
      </c>
      <c r="K1355" s="162">
        <v>6.420414623117203E-3</v>
      </c>
      <c r="L1355" s="80">
        <v>0</v>
      </c>
    </row>
    <row r="1356" spans="1:12" ht="47.25" customHeight="1" x14ac:dyDescent="0.25">
      <c r="A1356" s="64">
        <v>1093</v>
      </c>
      <c r="B1356" s="64" t="s">
        <v>1412</v>
      </c>
      <c r="C1356" s="64" t="s">
        <v>725</v>
      </c>
      <c r="D1356" s="64" t="s">
        <v>526</v>
      </c>
      <c r="E1356" s="70">
        <v>100</v>
      </c>
      <c r="F1356" s="64" t="s">
        <v>1413</v>
      </c>
      <c r="G1356" s="70" t="s">
        <v>201</v>
      </c>
      <c r="H1356" s="69" t="s">
        <v>201</v>
      </c>
      <c r="I1356" s="80">
        <v>0</v>
      </c>
      <c r="J1356" s="184" t="s">
        <v>201</v>
      </c>
      <c r="K1356" s="183" t="s">
        <v>201</v>
      </c>
      <c r="L1356" s="80">
        <v>37783028.090000004</v>
      </c>
    </row>
    <row r="1357" spans="1:12" ht="15.75" customHeight="1" x14ac:dyDescent="0.25">
      <c r="A1357" s="188">
        <v>1094</v>
      </c>
      <c r="B1357" s="188" t="s">
        <v>1414</v>
      </c>
      <c r="C1357" s="188" t="s">
        <v>74</v>
      </c>
      <c r="D1357" s="188" t="s">
        <v>526</v>
      </c>
      <c r="E1357" s="199">
        <v>100</v>
      </c>
      <c r="F1357" s="188" t="s">
        <v>1415</v>
      </c>
      <c r="G1357" s="70">
        <v>1471</v>
      </c>
      <c r="H1357" s="64" t="s">
        <v>15</v>
      </c>
      <c r="I1357" s="10">
        <v>232127454.28</v>
      </c>
      <c r="J1357" s="162">
        <v>0.62494954945003589</v>
      </c>
      <c r="K1357" s="162">
        <v>4.611638077090408</v>
      </c>
      <c r="L1357" s="225">
        <v>232739254.28</v>
      </c>
    </row>
    <row r="1358" spans="1:12" ht="15.75" customHeight="1" x14ac:dyDescent="0.25">
      <c r="A1358" s="188"/>
      <c r="B1358" s="188"/>
      <c r="C1358" s="188"/>
      <c r="D1358" s="188"/>
      <c r="E1358" s="199"/>
      <c r="F1358" s="188"/>
      <c r="G1358" s="70">
        <v>2148</v>
      </c>
      <c r="H1358" s="64" t="s">
        <v>1416</v>
      </c>
      <c r="I1358" s="10"/>
      <c r="J1358" s="180">
        <v>2.9258334072798767E-4</v>
      </c>
      <c r="K1358" s="180">
        <v>3.5102386810059144E-2</v>
      </c>
      <c r="L1358" s="225"/>
    </row>
    <row r="1359" spans="1:12" ht="15.75" customHeight="1" x14ac:dyDescent="0.25">
      <c r="A1359" s="188"/>
      <c r="B1359" s="188"/>
      <c r="C1359" s="188"/>
      <c r="D1359" s="188"/>
      <c r="E1359" s="199"/>
      <c r="F1359" s="188"/>
      <c r="G1359" s="70">
        <v>7</v>
      </c>
      <c r="H1359" s="64" t="s">
        <v>531</v>
      </c>
      <c r="I1359" s="10"/>
      <c r="J1359" s="180">
        <v>5.9487899152163466E-5</v>
      </c>
      <c r="K1359" s="180">
        <v>1.4308179150789697E-3</v>
      </c>
      <c r="L1359" s="225"/>
    </row>
    <row r="1360" spans="1:12" ht="15.75" customHeight="1" x14ac:dyDescent="0.25">
      <c r="A1360" s="188">
        <v>1095</v>
      </c>
      <c r="B1360" s="188" t="s">
        <v>1417</v>
      </c>
      <c r="C1360" s="188" t="s">
        <v>74</v>
      </c>
      <c r="D1360" s="188" t="s">
        <v>526</v>
      </c>
      <c r="E1360" s="199">
        <v>100</v>
      </c>
      <c r="F1360" s="188" t="s">
        <v>1415</v>
      </c>
      <c r="G1360" s="26">
        <v>1054</v>
      </c>
      <c r="H1360" s="11" t="s">
        <v>15</v>
      </c>
      <c r="I1360" s="10">
        <v>161479319.66999999</v>
      </c>
      <c r="J1360" s="162">
        <v>0.44778846031294212</v>
      </c>
      <c r="K1360" s="162">
        <v>3.2080831694925789</v>
      </c>
      <c r="L1360" s="225">
        <v>199733961.13999999</v>
      </c>
    </row>
    <row r="1361" spans="1:12" ht="15.75" customHeight="1" x14ac:dyDescent="0.25">
      <c r="A1361" s="188"/>
      <c r="B1361" s="188"/>
      <c r="C1361" s="188"/>
      <c r="D1361" s="188"/>
      <c r="E1361" s="199"/>
      <c r="F1361" s="188"/>
      <c r="G1361" s="70">
        <v>1998.5</v>
      </c>
      <c r="H1361" s="64" t="s">
        <v>1416</v>
      </c>
      <c r="I1361" s="10"/>
      <c r="J1361" s="180">
        <v>1.6086013546248285E-5</v>
      </c>
      <c r="K1361" s="180">
        <v>9.2235126330410339E-5</v>
      </c>
      <c r="L1361" s="225"/>
    </row>
    <row r="1362" spans="1:12" ht="15.75" customHeight="1" x14ac:dyDescent="0.25">
      <c r="A1362" s="188"/>
      <c r="B1362" s="188"/>
      <c r="C1362" s="188"/>
      <c r="D1362" s="188"/>
      <c r="E1362" s="199"/>
      <c r="F1362" s="188"/>
      <c r="G1362" s="70">
        <v>48</v>
      </c>
      <c r="H1362" s="64" t="s">
        <v>531</v>
      </c>
      <c r="I1362" s="10"/>
      <c r="J1362" s="180">
        <v>7.8912519283482164E-6</v>
      </c>
      <c r="K1362" s="180">
        <v>5.2665637058075852E-5</v>
      </c>
      <c r="L1362" s="225"/>
    </row>
    <row r="1363" spans="1:12" ht="15.75" customHeight="1" x14ac:dyDescent="0.25">
      <c r="A1363" s="188">
        <v>1096</v>
      </c>
      <c r="B1363" s="188" t="s">
        <v>1418</v>
      </c>
      <c r="C1363" s="188" t="s">
        <v>74</v>
      </c>
      <c r="D1363" s="188" t="s">
        <v>526</v>
      </c>
      <c r="E1363" s="199">
        <v>100</v>
      </c>
      <c r="F1363" s="188" t="s">
        <v>1415</v>
      </c>
      <c r="G1363" s="70">
        <v>774</v>
      </c>
      <c r="H1363" s="64" t="s">
        <v>15</v>
      </c>
      <c r="I1363" s="10">
        <v>90633068.039999992</v>
      </c>
      <c r="J1363" s="162">
        <v>0.32883137408180002</v>
      </c>
      <c r="K1363" s="162">
        <v>1.8005923035395193</v>
      </c>
      <c r="L1363" s="225">
        <v>91019728.569999993</v>
      </c>
    </row>
    <row r="1364" spans="1:12" ht="15.75" customHeight="1" x14ac:dyDescent="0.25">
      <c r="A1364" s="188"/>
      <c r="B1364" s="188"/>
      <c r="C1364" s="188"/>
      <c r="D1364" s="188"/>
      <c r="E1364" s="199"/>
      <c r="F1364" s="188"/>
      <c r="G1364" s="70">
        <v>4586</v>
      </c>
      <c r="H1364" s="64" t="s">
        <v>1416</v>
      </c>
      <c r="I1364" s="10"/>
      <c r="J1364" s="180">
        <v>2.0031639510422393E-5</v>
      </c>
      <c r="K1364" s="180">
        <v>5.0419107537116845E-5</v>
      </c>
      <c r="L1364" s="225"/>
    </row>
    <row r="1365" spans="1:12" ht="15.75" customHeight="1" x14ac:dyDescent="0.25">
      <c r="A1365" s="188">
        <v>1097</v>
      </c>
      <c r="B1365" s="188" t="s">
        <v>1419</v>
      </c>
      <c r="C1365" s="188" t="s">
        <v>74</v>
      </c>
      <c r="D1365" s="188" t="s">
        <v>526</v>
      </c>
      <c r="E1365" s="199">
        <v>100</v>
      </c>
      <c r="F1365" s="188" t="s">
        <v>1415</v>
      </c>
      <c r="G1365" s="70">
        <v>726</v>
      </c>
      <c r="H1365" s="64" t="s">
        <v>15</v>
      </c>
      <c r="I1365" s="10">
        <v>41452247.939999998</v>
      </c>
      <c r="J1365" s="162">
        <v>0.30843873072788991</v>
      </c>
      <c r="K1365" s="162">
        <v>0.82352501376467679</v>
      </c>
      <c r="L1365" s="225">
        <v>42482147.939999998</v>
      </c>
    </row>
    <row r="1366" spans="1:12" ht="15.75" customHeight="1" x14ac:dyDescent="0.25">
      <c r="A1366" s="188"/>
      <c r="B1366" s="188"/>
      <c r="C1366" s="188"/>
      <c r="D1366" s="188"/>
      <c r="E1366" s="199"/>
      <c r="F1366" s="188"/>
      <c r="G1366" s="70">
        <v>3</v>
      </c>
      <c r="H1366" s="64" t="s">
        <v>531</v>
      </c>
      <c r="I1366" s="10"/>
      <c r="J1366" s="180">
        <v>2.2763226716389083E-4</v>
      </c>
      <c r="K1366" s="180">
        <v>6.8773512028301825E-5</v>
      </c>
      <c r="L1366" s="225"/>
    </row>
    <row r="1367" spans="1:12" ht="94.5" customHeight="1" x14ac:dyDescent="0.25">
      <c r="A1367" s="64">
        <v>1098</v>
      </c>
      <c r="B1367" s="64" t="s">
        <v>1420</v>
      </c>
      <c r="C1367" s="64" t="s">
        <v>74</v>
      </c>
      <c r="D1367" s="64" t="s">
        <v>526</v>
      </c>
      <c r="E1367" s="70">
        <v>100</v>
      </c>
      <c r="F1367" s="64" t="s">
        <v>1415</v>
      </c>
      <c r="G1367" s="70">
        <v>1120</v>
      </c>
      <c r="H1367" s="64" t="s">
        <v>15</v>
      </c>
      <c r="I1367" s="10">
        <v>52402533.609999999</v>
      </c>
      <c r="J1367" s="162">
        <v>0.47582834492456844</v>
      </c>
      <c r="K1367" s="162">
        <v>1.0410725438809385</v>
      </c>
      <c r="L1367" s="80">
        <v>57932533.609999999</v>
      </c>
    </row>
    <row r="1368" spans="1:12" ht="94.5" customHeight="1" x14ac:dyDescent="0.25">
      <c r="A1368" s="64">
        <v>1099</v>
      </c>
      <c r="B1368" s="64" t="s">
        <v>1421</v>
      </c>
      <c r="C1368" s="64" t="s">
        <v>74</v>
      </c>
      <c r="D1368" s="64" t="s">
        <v>526</v>
      </c>
      <c r="E1368" s="70">
        <v>100</v>
      </c>
      <c r="F1368" s="64" t="s">
        <v>1415</v>
      </c>
      <c r="G1368" s="70">
        <v>362</v>
      </c>
      <c r="H1368" s="64" t="s">
        <v>15</v>
      </c>
      <c r="I1368" s="10">
        <v>63410224.939999998</v>
      </c>
      <c r="J1368" s="162">
        <v>0.15379451862740517</v>
      </c>
      <c r="K1368" s="162">
        <v>1.2597605428328131</v>
      </c>
      <c r="L1368" s="80">
        <v>63709210.079999998</v>
      </c>
    </row>
    <row r="1369" spans="1:12" ht="15.75" customHeight="1" x14ac:dyDescent="0.25">
      <c r="A1369" s="188">
        <v>1100</v>
      </c>
      <c r="B1369" s="188" t="s">
        <v>1422</v>
      </c>
      <c r="C1369" s="188" t="s">
        <v>74</v>
      </c>
      <c r="D1369" s="188" t="s">
        <v>526</v>
      </c>
      <c r="E1369" s="199">
        <v>100</v>
      </c>
      <c r="F1369" s="188" t="s">
        <v>1415</v>
      </c>
      <c r="G1369" s="70">
        <v>1526</v>
      </c>
      <c r="H1369" s="64" t="s">
        <v>15</v>
      </c>
      <c r="I1369" s="10">
        <v>62787229.670000002</v>
      </c>
      <c r="J1369" s="162">
        <v>0.64831611995972449</v>
      </c>
      <c r="K1369" s="162">
        <v>1.2473835979432455</v>
      </c>
      <c r="L1369" s="225">
        <v>62977229.670000002</v>
      </c>
    </row>
    <row r="1370" spans="1:12" ht="15.75" customHeight="1" x14ac:dyDescent="0.25">
      <c r="A1370" s="188"/>
      <c r="B1370" s="188"/>
      <c r="C1370" s="188"/>
      <c r="D1370" s="188"/>
      <c r="E1370" s="199"/>
      <c r="F1370" s="188"/>
      <c r="G1370" s="70" t="s">
        <v>1423</v>
      </c>
      <c r="H1370" s="64" t="s">
        <v>1424</v>
      </c>
      <c r="I1370" s="10" t="s">
        <v>201</v>
      </c>
      <c r="J1370" s="180">
        <v>1.5175484477592722E-5</v>
      </c>
      <c r="K1370" s="180">
        <v>8.1977453291460348E-5</v>
      </c>
      <c r="L1370" s="225"/>
    </row>
    <row r="1371" spans="1:12" ht="15.75" customHeight="1" x14ac:dyDescent="0.25">
      <c r="A1371" s="188"/>
      <c r="B1371" s="188"/>
      <c r="C1371" s="188"/>
      <c r="D1371" s="188"/>
      <c r="E1371" s="199"/>
      <c r="F1371" s="188"/>
      <c r="G1371" s="70">
        <v>20</v>
      </c>
      <c r="H1371" s="64" t="s">
        <v>531</v>
      </c>
      <c r="I1371" s="10" t="s">
        <v>201</v>
      </c>
      <c r="J1371" s="180">
        <v>0</v>
      </c>
      <c r="K1371" s="180">
        <v>4.256328980387785E-3</v>
      </c>
      <c r="L1371" s="225"/>
    </row>
    <row r="1372" spans="1:12" ht="15.75" customHeight="1" x14ac:dyDescent="0.25">
      <c r="A1372" s="188">
        <v>1101</v>
      </c>
      <c r="B1372" s="188" t="s">
        <v>1425</v>
      </c>
      <c r="C1372" s="188" t="s">
        <v>74</v>
      </c>
      <c r="D1372" s="188" t="s">
        <v>526</v>
      </c>
      <c r="E1372" s="199">
        <v>100</v>
      </c>
      <c r="F1372" s="188" t="s">
        <v>1415</v>
      </c>
      <c r="G1372" s="70">
        <v>1098</v>
      </c>
      <c r="H1372" s="64" t="s">
        <v>15</v>
      </c>
      <c r="I1372" s="10">
        <v>105558701.02</v>
      </c>
      <c r="J1372" s="162">
        <v>0.46648171672069305</v>
      </c>
      <c r="K1372" s="162">
        <v>2.0971174069088838</v>
      </c>
      <c r="L1372" s="225">
        <v>106118372.66</v>
      </c>
    </row>
    <row r="1373" spans="1:12" ht="15.75" customHeight="1" x14ac:dyDescent="0.25">
      <c r="A1373" s="188"/>
      <c r="B1373" s="188"/>
      <c r="C1373" s="188"/>
      <c r="D1373" s="188"/>
      <c r="E1373" s="199"/>
      <c r="F1373" s="188"/>
      <c r="G1373" s="70" t="s">
        <v>1426</v>
      </c>
      <c r="H1373" s="64" t="s">
        <v>1424</v>
      </c>
      <c r="I1373" s="10" t="s">
        <v>201</v>
      </c>
      <c r="J1373" s="180" t="s">
        <v>201</v>
      </c>
      <c r="K1373" s="180" t="s">
        <v>201</v>
      </c>
      <c r="L1373" s="225"/>
    </row>
    <row r="1374" spans="1:12" ht="15.75" customHeight="1" x14ac:dyDescent="0.25">
      <c r="A1374" s="188">
        <v>1102</v>
      </c>
      <c r="B1374" s="188" t="s">
        <v>1427</v>
      </c>
      <c r="C1374" s="188" t="s">
        <v>74</v>
      </c>
      <c r="D1374" s="188" t="s">
        <v>526</v>
      </c>
      <c r="E1374" s="199">
        <v>100</v>
      </c>
      <c r="F1374" s="188" t="s">
        <v>1415</v>
      </c>
      <c r="G1374" s="70">
        <v>660</v>
      </c>
      <c r="H1374" s="64" t="s">
        <v>15</v>
      </c>
      <c r="I1374" s="10">
        <v>45121774.32</v>
      </c>
      <c r="J1374" s="162">
        <v>0.28039884611626359</v>
      </c>
      <c r="K1374" s="162">
        <v>0.89642689274053999</v>
      </c>
      <c r="L1374" s="225">
        <v>45221774.32</v>
      </c>
    </row>
    <row r="1375" spans="1:12" ht="15.75" customHeight="1" x14ac:dyDescent="0.25">
      <c r="A1375" s="188"/>
      <c r="B1375" s="188"/>
      <c r="C1375" s="188"/>
      <c r="D1375" s="188"/>
      <c r="E1375" s="199"/>
      <c r="F1375" s="188"/>
      <c r="G1375" s="70">
        <v>5</v>
      </c>
      <c r="H1375" s="64" t="s">
        <v>531</v>
      </c>
      <c r="I1375" s="10" t="s">
        <v>201</v>
      </c>
      <c r="J1375" s="180" t="s">
        <v>201</v>
      </c>
      <c r="K1375" s="180" t="s">
        <v>201</v>
      </c>
      <c r="L1375" s="225"/>
    </row>
    <row r="1376" spans="1:12" ht="94.5" customHeight="1" x14ac:dyDescent="0.25">
      <c r="A1376" s="64">
        <v>1103</v>
      </c>
      <c r="B1376" s="64" t="s">
        <v>1428</v>
      </c>
      <c r="C1376" s="64" t="s">
        <v>74</v>
      </c>
      <c r="D1376" s="64" t="s">
        <v>526</v>
      </c>
      <c r="E1376" s="70">
        <v>100</v>
      </c>
      <c r="F1376" s="64" t="s">
        <v>1429</v>
      </c>
      <c r="G1376" s="70">
        <v>2213</v>
      </c>
      <c r="H1376" s="64" t="s">
        <v>15</v>
      </c>
      <c r="I1376" s="10">
        <v>125771197.22999999</v>
      </c>
      <c r="J1376" s="162">
        <v>0.94018582796256256</v>
      </c>
      <c r="K1376" s="162">
        <v>2.4986757552921182</v>
      </c>
      <c r="L1376" s="80">
        <v>127021923.49999999</v>
      </c>
    </row>
    <row r="1377" spans="1:12" ht="15.75" customHeight="1" x14ac:dyDescent="0.25">
      <c r="A1377" s="188">
        <v>1104</v>
      </c>
      <c r="B1377" s="188" t="s">
        <v>1430</v>
      </c>
      <c r="C1377" s="188" t="s">
        <v>74</v>
      </c>
      <c r="D1377" s="188" t="s">
        <v>526</v>
      </c>
      <c r="E1377" s="199">
        <v>100</v>
      </c>
      <c r="F1377" s="188" t="s">
        <v>1415</v>
      </c>
      <c r="G1377" s="70">
        <v>360</v>
      </c>
      <c r="H1377" s="64" t="s">
        <v>15</v>
      </c>
      <c r="I1377" s="10">
        <v>62105522.479999997</v>
      </c>
      <c r="J1377" s="162">
        <v>0.15294482515432556</v>
      </c>
      <c r="K1377" s="162">
        <v>1.2338402329648048</v>
      </c>
      <c r="L1377" s="225">
        <v>63593032.159999996</v>
      </c>
    </row>
    <row r="1378" spans="1:12" ht="15.75" customHeight="1" x14ac:dyDescent="0.25">
      <c r="A1378" s="188"/>
      <c r="B1378" s="188"/>
      <c r="C1378" s="188"/>
      <c r="D1378" s="188"/>
      <c r="E1378" s="199"/>
      <c r="F1378" s="188"/>
      <c r="G1378" s="70">
        <v>2608</v>
      </c>
      <c r="H1378" s="64" t="s">
        <v>1416</v>
      </c>
      <c r="I1378" s="10" t="s">
        <v>201</v>
      </c>
      <c r="J1378" s="180" t="s">
        <v>201</v>
      </c>
      <c r="K1378" s="180" t="s">
        <v>201</v>
      </c>
      <c r="L1378" s="225"/>
    </row>
    <row r="1379" spans="1:12" ht="15.75" customHeight="1" x14ac:dyDescent="0.25">
      <c r="A1379" s="188"/>
      <c r="B1379" s="188"/>
      <c r="C1379" s="188"/>
      <c r="D1379" s="188"/>
      <c r="E1379" s="199"/>
      <c r="F1379" s="188"/>
      <c r="G1379" s="70">
        <v>12</v>
      </c>
      <c r="H1379" s="64" t="s">
        <v>531</v>
      </c>
      <c r="I1379" s="10" t="s">
        <v>201</v>
      </c>
      <c r="J1379" s="180" t="s">
        <v>201</v>
      </c>
      <c r="K1379" s="180" t="s">
        <v>201</v>
      </c>
      <c r="L1379" s="225"/>
    </row>
    <row r="1380" spans="1:12" ht="15.75" customHeight="1" x14ac:dyDescent="0.25">
      <c r="A1380" s="188">
        <v>1105</v>
      </c>
      <c r="B1380" s="188" t="s">
        <v>1431</v>
      </c>
      <c r="C1380" s="188" t="s">
        <v>74</v>
      </c>
      <c r="D1380" s="188" t="s">
        <v>526</v>
      </c>
      <c r="E1380" s="199">
        <v>100</v>
      </c>
      <c r="F1380" s="188" t="s">
        <v>1415</v>
      </c>
      <c r="G1380" s="70">
        <v>2042</v>
      </c>
      <c r="H1380" s="64" t="s">
        <v>15</v>
      </c>
      <c r="I1380" s="10">
        <v>124737019.41</v>
      </c>
      <c r="J1380" s="162">
        <v>0.86753703601425791</v>
      </c>
      <c r="K1380" s="162">
        <v>2.4781299140947151</v>
      </c>
      <c r="L1380" s="225">
        <v>129343287.44</v>
      </c>
    </row>
    <row r="1381" spans="1:12" ht="15.75" customHeight="1" x14ac:dyDescent="0.25">
      <c r="A1381" s="188"/>
      <c r="B1381" s="188"/>
      <c r="C1381" s="188"/>
      <c r="D1381" s="188"/>
      <c r="E1381" s="199"/>
      <c r="F1381" s="188"/>
      <c r="G1381" s="70" t="s">
        <v>1432</v>
      </c>
      <c r="H1381" s="64" t="s">
        <v>1424</v>
      </c>
      <c r="I1381" s="187" t="s">
        <v>201</v>
      </c>
      <c r="J1381" s="180" t="s">
        <v>201</v>
      </c>
      <c r="K1381" s="180" t="s">
        <v>201</v>
      </c>
      <c r="L1381" s="225"/>
    </row>
    <row r="1382" spans="1:12" ht="15.75" customHeight="1" x14ac:dyDescent="0.25">
      <c r="A1382" s="188"/>
      <c r="B1382" s="188"/>
      <c r="C1382" s="188"/>
      <c r="D1382" s="188"/>
      <c r="E1382" s="199"/>
      <c r="F1382" s="188"/>
      <c r="G1382" s="70">
        <v>1660.5</v>
      </c>
      <c r="H1382" s="64" t="s">
        <v>1416</v>
      </c>
      <c r="I1382" s="187" t="s">
        <v>201</v>
      </c>
      <c r="J1382" s="180" t="s">
        <v>201</v>
      </c>
      <c r="K1382" s="180" t="s">
        <v>201</v>
      </c>
      <c r="L1382" s="225"/>
    </row>
    <row r="1383" spans="1:12" ht="15.75" customHeight="1" x14ac:dyDescent="0.25">
      <c r="A1383" s="188"/>
      <c r="B1383" s="188"/>
      <c r="C1383" s="188"/>
      <c r="D1383" s="188"/>
      <c r="E1383" s="199"/>
      <c r="F1383" s="188"/>
      <c r="G1383" s="70">
        <v>50</v>
      </c>
      <c r="H1383" s="64" t="s">
        <v>531</v>
      </c>
      <c r="I1383" s="187" t="s">
        <v>201</v>
      </c>
      <c r="J1383" s="180" t="s">
        <v>201</v>
      </c>
      <c r="K1383" s="180" t="s">
        <v>201</v>
      </c>
      <c r="L1383" s="80"/>
    </row>
    <row r="1384" spans="1:12" ht="94.5" customHeight="1" x14ac:dyDescent="0.25">
      <c r="A1384" s="64">
        <v>1106</v>
      </c>
      <c r="B1384" s="64" t="s">
        <v>1433</v>
      </c>
      <c r="C1384" s="64" t="s">
        <v>74</v>
      </c>
      <c r="D1384" s="64" t="s">
        <v>526</v>
      </c>
      <c r="E1384" s="70">
        <v>100</v>
      </c>
      <c r="F1384" s="64" t="s">
        <v>1415</v>
      </c>
      <c r="G1384" s="70">
        <v>152</v>
      </c>
      <c r="H1384" s="64" t="s">
        <v>15</v>
      </c>
      <c r="I1384" s="10">
        <v>31269637.209999997</v>
      </c>
      <c r="J1384" s="162">
        <v>6.4576703954048575E-2</v>
      </c>
      <c r="K1384" s="162">
        <v>0.6212287558217694</v>
      </c>
      <c r="L1384" s="80">
        <v>32169637.209999997</v>
      </c>
    </row>
    <row r="1385" spans="1:12" ht="15.75" customHeight="1" x14ac:dyDescent="0.25">
      <c r="A1385" s="188">
        <v>1107</v>
      </c>
      <c r="B1385" s="188" t="s">
        <v>1434</v>
      </c>
      <c r="C1385" s="188" t="s">
        <v>74</v>
      </c>
      <c r="D1385" s="188" t="s">
        <v>526</v>
      </c>
      <c r="E1385" s="199">
        <v>100</v>
      </c>
      <c r="F1385" s="188" t="s">
        <v>1415</v>
      </c>
      <c r="G1385" s="70">
        <v>525</v>
      </c>
      <c r="H1385" s="64" t="s">
        <v>15</v>
      </c>
      <c r="I1385" s="10">
        <v>87690315.760000005</v>
      </c>
      <c r="J1385" s="162">
        <v>0.22304453668339144</v>
      </c>
      <c r="K1385" s="162">
        <v>1.7421291264543872</v>
      </c>
      <c r="L1385" s="225">
        <v>97470364.359999999</v>
      </c>
    </row>
    <row r="1386" spans="1:12" ht="15.75" customHeight="1" x14ac:dyDescent="0.25">
      <c r="A1386" s="188"/>
      <c r="B1386" s="188"/>
      <c r="C1386" s="188"/>
      <c r="D1386" s="188"/>
      <c r="E1386" s="199"/>
      <c r="F1386" s="188"/>
      <c r="G1386" s="70" t="s">
        <v>1435</v>
      </c>
      <c r="H1386" s="64" t="s">
        <v>1424</v>
      </c>
      <c r="I1386" s="187" t="s">
        <v>201</v>
      </c>
      <c r="J1386" s="180" t="s">
        <v>201</v>
      </c>
      <c r="K1386" s="180" t="s">
        <v>201</v>
      </c>
      <c r="L1386" s="225"/>
    </row>
    <row r="1387" spans="1:12" ht="15.75" customHeight="1" x14ac:dyDescent="0.25">
      <c r="A1387" s="188">
        <v>1108</v>
      </c>
      <c r="B1387" s="188" t="s">
        <v>1436</v>
      </c>
      <c r="C1387" s="188" t="s">
        <v>74</v>
      </c>
      <c r="D1387" s="188" t="s">
        <v>526</v>
      </c>
      <c r="E1387" s="199">
        <v>100</v>
      </c>
      <c r="F1387" s="188" t="s">
        <v>1415</v>
      </c>
      <c r="G1387" s="70">
        <v>1051</v>
      </c>
      <c r="H1387" s="64" t="s">
        <v>15</v>
      </c>
      <c r="I1387" s="10">
        <v>123821763.28999999</v>
      </c>
      <c r="J1387" s="162">
        <v>0.44651392010332275</v>
      </c>
      <c r="K1387" s="162">
        <v>2.4599466708141042</v>
      </c>
      <c r="L1387" s="225">
        <v>124325263.28999999</v>
      </c>
    </row>
    <row r="1388" spans="1:12" ht="15.75" customHeight="1" x14ac:dyDescent="0.25">
      <c r="A1388" s="188"/>
      <c r="B1388" s="188"/>
      <c r="C1388" s="188"/>
      <c r="D1388" s="188"/>
      <c r="E1388" s="199"/>
      <c r="F1388" s="188"/>
      <c r="G1388" s="70" t="s">
        <v>1437</v>
      </c>
      <c r="H1388" s="64" t="s">
        <v>1424</v>
      </c>
      <c r="I1388" s="187" t="s">
        <v>201</v>
      </c>
      <c r="J1388" s="180" t="s">
        <v>201</v>
      </c>
      <c r="K1388" s="180" t="s">
        <v>201</v>
      </c>
      <c r="L1388" s="211"/>
    </row>
    <row r="1389" spans="1:12" ht="15.75" customHeight="1" x14ac:dyDescent="0.25">
      <c r="A1389" s="188"/>
      <c r="B1389" s="188"/>
      <c r="C1389" s="188"/>
      <c r="D1389" s="188"/>
      <c r="E1389" s="199"/>
      <c r="F1389" s="188"/>
      <c r="G1389" s="70">
        <v>2800</v>
      </c>
      <c r="H1389" s="64" t="s">
        <v>1416</v>
      </c>
      <c r="I1389" s="187" t="s">
        <v>201</v>
      </c>
      <c r="J1389" s="180" t="s">
        <v>201</v>
      </c>
      <c r="K1389" s="180" t="s">
        <v>201</v>
      </c>
      <c r="L1389" s="211"/>
    </row>
    <row r="1390" spans="1:12" ht="15.75" customHeight="1" x14ac:dyDescent="0.25">
      <c r="A1390" s="188"/>
      <c r="B1390" s="188"/>
      <c r="C1390" s="188"/>
      <c r="D1390" s="188"/>
      <c r="E1390" s="199"/>
      <c r="F1390" s="188"/>
      <c r="G1390" s="70">
        <v>65</v>
      </c>
      <c r="H1390" s="64" t="s">
        <v>531</v>
      </c>
      <c r="I1390" s="187" t="s">
        <v>201</v>
      </c>
      <c r="J1390" s="180" t="s">
        <v>201</v>
      </c>
      <c r="K1390" s="180" t="s">
        <v>201</v>
      </c>
      <c r="L1390" s="211"/>
    </row>
    <row r="1391" spans="1:12" ht="15.75" customHeight="1" x14ac:dyDescent="0.25">
      <c r="A1391" s="188">
        <v>1109</v>
      </c>
      <c r="B1391" s="188" t="s">
        <v>3830</v>
      </c>
      <c r="C1391" s="188" t="s">
        <v>74</v>
      </c>
      <c r="D1391" s="188" t="s">
        <v>526</v>
      </c>
      <c r="E1391" s="199">
        <v>100</v>
      </c>
      <c r="F1391" s="188" t="s">
        <v>1438</v>
      </c>
      <c r="G1391" s="70">
        <v>0</v>
      </c>
      <c r="H1391" s="64" t="s">
        <v>15</v>
      </c>
      <c r="I1391" s="10">
        <v>44722522.18</v>
      </c>
      <c r="J1391" s="162">
        <v>0</v>
      </c>
      <c r="K1391" s="162">
        <v>0.88849501593219438</v>
      </c>
      <c r="L1391" s="225">
        <v>45122502.18</v>
      </c>
    </row>
    <row r="1392" spans="1:12" ht="15.75" customHeight="1" x14ac:dyDescent="0.25">
      <c r="A1392" s="188"/>
      <c r="B1392" s="188"/>
      <c r="C1392" s="188"/>
      <c r="D1392" s="188"/>
      <c r="E1392" s="199"/>
      <c r="F1392" s="188"/>
      <c r="G1392" s="70">
        <v>0</v>
      </c>
      <c r="H1392" s="64" t="s">
        <v>1424</v>
      </c>
      <c r="I1392" s="187" t="s">
        <v>201</v>
      </c>
      <c r="J1392" s="180" t="s">
        <v>201</v>
      </c>
      <c r="K1392" s="180" t="s">
        <v>201</v>
      </c>
      <c r="L1392" s="211"/>
    </row>
    <row r="1393" spans="1:12" ht="15.75" customHeight="1" x14ac:dyDescent="0.25">
      <c r="A1393" s="188"/>
      <c r="B1393" s="188"/>
      <c r="C1393" s="188"/>
      <c r="D1393" s="188"/>
      <c r="E1393" s="199"/>
      <c r="F1393" s="188"/>
      <c r="G1393" s="70">
        <v>0</v>
      </c>
      <c r="H1393" s="64" t="s">
        <v>531</v>
      </c>
      <c r="I1393" s="187" t="s">
        <v>201</v>
      </c>
      <c r="J1393" s="180" t="s">
        <v>201</v>
      </c>
      <c r="K1393" s="180" t="s">
        <v>201</v>
      </c>
      <c r="L1393" s="211"/>
    </row>
    <row r="1394" spans="1:12" ht="15.75" customHeight="1" x14ac:dyDescent="0.25">
      <c r="A1394" s="188">
        <v>1110</v>
      </c>
      <c r="B1394" s="188" t="s">
        <v>1439</v>
      </c>
      <c r="C1394" s="188" t="s">
        <v>74</v>
      </c>
      <c r="D1394" s="188" t="s">
        <v>526</v>
      </c>
      <c r="E1394" s="199">
        <v>100</v>
      </c>
      <c r="F1394" s="188" t="s">
        <v>1438</v>
      </c>
      <c r="G1394" s="70">
        <v>155</v>
      </c>
      <c r="H1394" s="64" t="s">
        <v>15</v>
      </c>
      <c r="I1394" s="10">
        <v>224488696.89000002</v>
      </c>
      <c r="J1394" s="162">
        <v>6.5851244163667957E-2</v>
      </c>
      <c r="K1394" s="162">
        <v>4.4598801363907805</v>
      </c>
      <c r="L1394" s="225">
        <v>229288960.05000001</v>
      </c>
    </row>
    <row r="1395" spans="1:12" ht="15.75" customHeight="1" x14ac:dyDescent="0.25">
      <c r="A1395" s="188"/>
      <c r="B1395" s="188"/>
      <c r="C1395" s="188"/>
      <c r="D1395" s="188"/>
      <c r="E1395" s="199"/>
      <c r="F1395" s="188"/>
      <c r="G1395" s="70">
        <v>81630</v>
      </c>
      <c r="H1395" s="64" t="s">
        <v>1416</v>
      </c>
      <c r="I1395" s="187" t="s">
        <v>201</v>
      </c>
      <c r="J1395" s="180" t="s">
        <v>201</v>
      </c>
      <c r="K1395" s="180" t="s">
        <v>201</v>
      </c>
      <c r="L1395" s="211"/>
    </row>
    <row r="1396" spans="1:12" ht="15.75" customHeight="1" x14ac:dyDescent="0.25">
      <c r="A1396" s="188"/>
      <c r="B1396" s="188"/>
      <c r="C1396" s="188"/>
      <c r="D1396" s="188"/>
      <c r="E1396" s="199"/>
      <c r="F1396" s="188"/>
      <c r="G1396" s="70">
        <v>39</v>
      </c>
      <c r="H1396" s="64" t="s">
        <v>531</v>
      </c>
      <c r="I1396" s="187" t="s">
        <v>201</v>
      </c>
      <c r="J1396" s="180" t="s">
        <v>201</v>
      </c>
      <c r="K1396" s="180" t="s">
        <v>201</v>
      </c>
      <c r="L1396" s="211"/>
    </row>
    <row r="1397" spans="1:12" ht="15.75" customHeight="1" x14ac:dyDescent="0.25">
      <c r="A1397" s="188">
        <v>1111</v>
      </c>
      <c r="B1397" s="188" t="s">
        <v>1440</v>
      </c>
      <c r="C1397" s="188" t="s">
        <v>74</v>
      </c>
      <c r="D1397" s="188" t="s">
        <v>526</v>
      </c>
      <c r="E1397" s="199">
        <v>100</v>
      </c>
      <c r="F1397" s="188" t="s">
        <v>1438</v>
      </c>
      <c r="G1397" s="70">
        <v>24392</v>
      </c>
      <c r="H1397" s="64" t="s">
        <v>304</v>
      </c>
      <c r="I1397" s="10">
        <v>199620145.13</v>
      </c>
      <c r="J1397" s="162">
        <v>10.362861597678636</v>
      </c>
      <c r="K1397" s="162">
        <v>3.9658206957518751</v>
      </c>
      <c r="L1397" s="225">
        <v>216631295.86999997</v>
      </c>
    </row>
    <row r="1398" spans="1:12" ht="15.75" customHeight="1" x14ac:dyDescent="0.25">
      <c r="A1398" s="188"/>
      <c r="B1398" s="188"/>
      <c r="C1398" s="188"/>
      <c r="D1398" s="188"/>
      <c r="E1398" s="199"/>
      <c r="F1398" s="188"/>
      <c r="G1398" s="70">
        <v>512268</v>
      </c>
      <c r="H1398" s="64" t="s">
        <v>1416</v>
      </c>
      <c r="I1398" s="187" t="s">
        <v>201</v>
      </c>
      <c r="J1398" s="180" t="s">
        <v>201</v>
      </c>
      <c r="K1398" s="180" t="s">
        <v>201</v>
      </c>
      <c r="L1398" s="225"/>
    </row>
    <row r="1399" spans="1:12" ht="15.75" customHeight="1" x14ac:dyDescent="0.25">
      <c r="A1399" s="188">
        <v>1112</v>
      </c>
      <c r="B1399" s="188" t="s">
        <v>1441</v>
      </c>
      <c r="C1399" s="188" t="s">
        <v>74</v>
      </c>
      <c r="D1399" s="188" t="s">
        <v>526</v>
      </c>
      <c r="E1399" s="199">
        <v>100</v>
      </c>
      <c r="F1399" s="188" t="s">
        <v>1438</v>
      </c>
      <c r="G1399" s="70">
        <v>31606</v>
      </c>
      <c r="H1399" s="64" t="s">
        <v>1416</v>
      </c>
      <c r="I1399" s="10">
        <v>191528534.91</v>
      </c>
      <c r="J1399" s="162">
        <v>13.427705955076705</v>
      </c>
      <c r="K1399" s="162">
        <v>3.8050660021234584</v>
      </c>
      <c r="L1399" s="225">
        <v>215468008.59</v>
      </c>
    </row>
    <row r="1400" spans="1:12" ht="15.75" customHeight="1" x14ac:dyDescent="0.25">
      <c r="A1400" s="188"/>
      <c r="B1400" s="188"/>
      <c r="C1400" s="188"/>
      <c r="D1400" s="188"/>
      <c r="E1400" s="199"/>
      <c r="F1400" s="188"/>
      <c r="G1400" s="70">
        <v>46</v>
      </c>
      <c r="H1400" s="64" t="s">
        <v>304</v>
      </c>
      <c r="I1400" s="187" t="s">
        <v>201</v>
      </c>
      <c r="J1400" s="180" t="s">
        <v>201</v>
      </c>
      <c r="K1400" s="180" t="s">
        <v>201</v>
      </c>
      <c r="L1400" s="225"/>
    </row>
    <row r="1401" spans="1:12" ht="15.75" customHeight="1" x14ac:dyDescent="0.25">
      <c r="A1401" s="188">
        <v>1113</v>
      </c>
      <c r="B1401" s="188" t="s">
        <v>1442</v>
      </c>
      <c r="C1401" s="188" t="s">
        <v>74</v>
      </c>
      <c r="D1401" s="188" t="s">
        <v>526</v>
      </c>
      <c r="E1401" s="199">
        <v>100</v>
      </c>
      <c r="F1401" s="188" t="s">
        <v>1438</v>
      </c>
      <c r="G1401" s="70">
        <v>8630</v>
      </c>
      <c r="H1401" s="64" t="s">
        <v>1416</v>
      </c>
      <c r="I1401" s="10">
        <v>49631702.739999995</v>
      </c>
      <c r="J1401" s="162">
        <v>3.6664273363384159</v>
      </c>
      <c r="K1401" s="162">
        <v>0.98602490126191333</v>
      </c>
      <c r="L1401" s="225">
        <v>54781668.019999996</v>
      </c>
    </row>
    <row r="1402" spans="1:12" ht="15.75" customHeight="1" x14ac:dyDescent="0.25">
      <c r="A1402" s="188"/>
      <c r="B1402" s="188"/>
      <c r="C1402" s="188"/>
      <c r="D1402" s="188"/>
      <c r="E1402" s="199"/>
      <c r="F1402" s="188"/>
      <c r="G1402" s="70">
        <v>46</v>
      </c>
      <c r="H1402" s="64" t="s">
        <v>304</v>
      </c>
      <c r="I1402" s="187" t="s">
        <v>201</v>
      </c>
      <c r="J1402" s="180" t="s">
        <v>201</v>
      </c>
      <c r="K1402" s="180" t="s">
        <v>201</v>
      </c>
      <c r="L1402" s="225"/>
    </row>
    <row r="1403" spans="1:12" ht="15.75" customHeight="1" x14ac:dyDescent="0.25">
      <c r="A1403" s="188">
        <v>1114</v>
      </c>
      <c r="B1403" s="188" t="s">
        <v>1443</v>
      </c>
      <c r="C1403" s="188" t="s">
        <v>74</v>
      </c>
      <c r="D1403" s="188" t="s">
        <v>526</v>
      </c>
      <c r="E1403" s="199">
        <v>100</v>
      </c>
      <c r="F1403" s="188" t="s">
        <v>1438</v>
      </c>
      <c r="G1403" s="70">
        <v>3480</v>
      </c>
      <c r="H1403" s="64" t="s">
        <v>1416</v>
      </c>
      <c r="I1403" s="10">
        <v>16413211.07</v>
      </c>
      <c r="J1403" s="162">
        <v>1.4784666431584805</v>
      </c>
      <c r="K1403" s="162">
        <v>0.3260785733962851</v>
      </c>
      <c r="L1403" s="225">
        <v>21586152.670000002</v>
      </c>
    </row>
    <row r="1404" spans="1:12" ht="15.75" customHeight="1" x14ac:dyDescent="0.25">
      <c r="A1404" s="188"/>
      <c r="B1404" s="188"/>
      <c r="C1404" s="188"/>
      <c r="D1404" s="188"/>
      <c r="E1404" s="199"/>
      <c r="F1404" s="188"/>
      <c r="G1404" s="70">
        <v>12</v>
      </c>
      <c r="H1404" s="64" t="s">
        <v>304</v>
      </c>
      <c r="I1404" s="187" t="s">
        <v>201</v>
      </c>
      <c r="J1404" s="180" t="s">
        <v>201</v>
      </c>
      <c r="K1404" s="180" t="s">
        <v>201</v>
      </c>
      <c r="L1404" s="225"/>
    </row>
    <row r="1405" spans="1:12" ht="47.25" customHeight="1" x14ac:dyDescent="0.25">
      <c r="A1405" s="64">
        <v>1115</v>
      </c>
      <c r="B1405" s="64" t="s">
        <v>1444</v>
      </c>
      <c r="C1405" s="64" t="s">
        <v>74</v>
      </c>
      <c r="D1405" s="64" t="s">
        <v>526</v>
      </c>
      <c r="E1405" s="70">
        <v>100</v>
      </c>
      <c r="F1405" s="64" t="s">
        <v>1438</v>
      </c>
      <c r="G1405" s="70">
        <v>5200</v>
      </c>
      <c r="H1405" s="64" t="s">
        <v>304</v>
      </c>
      <c r="I1405" s="10">
        <v>21924562.59</v>
      </c>
      <c r="J1405" s="162">
        <v>2.209203030006925</v>
      </c>
      <c r="K1405" s="162">
        <v>0.43557169046292915</v>
      </c>
      <c r="L1405" s="80">
        <v>21924562.59</v>
      </c>
    </row>
    <row r="1406" spans="1:12" ht="94.5" customHeight="1" x14ac:dyDescent="0.25">
      <c r="A1406" s="64">
        <v>1116</v>
      </c>
      <c r="B1406" s="82" t="s">
        <v>1445</v>
      </c>
      <c r="C1406" s="82" t="s">
        <v>78</v>
      </c>
      <c r="D1406" s="82" t="s">
        <v>526</v>
      </c>
      <c r="E1406" s="70">
        <v>100</v>
      </c>
      <c r="F1406" s="82" t="s">
        <v>32</v>
      </c>
      <c r="G1406" s="83">
        <v>80377</v>
      </c>
      <c r="H1406" s="82" t="s">
        <v>33</v>
      </c>
      <c r="I1406" s="14" t="s">
        <v>1446</v>
      </c>
      <c r="J1406" s="169">
        <v>0.45707739748608928</v>
      </c>
      <c r="K1406" s="169">
        <v>3.9574694717414149</v>
      </c>
      <c r="L1406" s="14" t="s">
        <v>1447</v>
      </c>
    </row>
    <row r="1407" spans="1:12" ht="63" customHeight="1" x14ac:dyDescent="0.25">
      <c r="A1407" s="64">
        <v>1117</v>
      </c>
      <c r="B1407" s="64" t="s">
        <v>1448</v>
      </c>
      <c r="C1407" s="82" t="s">
        <v>78</v>
      </c>
      <c r="D1407" s="82" t="s">
        <v>526</v>
      </c>
      <c r="E1407" s="70">
        <v>100</v>
      </c>
      <c r="F1407" s="82" t="s">
        <v>32</v>
      </c>
      <c r="G1407" s="83">
        <v>118075</v>
      </c>
      <c r="H1407" s="82" t="s">
        <v>33</v>
      </c>
      <c r="I1407" s="14" t="s">
        <v>1449</v>
      </c>
      <c r="J1407" s="169">
        <v>0.67145344698321652</v>
      </c>
      <c r="K1407" s="169">
        <v>2.5179540244362864</v>
      </c>
      <c r="L1407" s="14" t="s">
        <v>1450</v>
      </c>
    </row>
    <row r="1408" spans="1:12" ht="63" customHeight="1" x14ac:dyDescent="0.25">
      <c r="A1408" s="64">
        <v>1118</v>
      </c>
      <c r="B1408" s="82" t="s">
        <v>1451</v>
      </c>
      <c r="C1408" s="82" t="s">
        <v>78</v>
      </c>
      <c r="D1408" s="82" t="s">
        <v>526</v>
      </c>
      <c r="E1408" s="70">
        <v>100</v>
      </c>
      <c r="F1408" s="82" t="s">
        <v>32</v>
      </c>
      <c r="G1408" s="83" t="s">
        <v>1452</v>
      </c>
      <c r="H1408" s="82" t="s">
        <v>33</v>
      </c>
      <c r="I1408" s="14" t="s">
        <v>1453</v>
      </c>
      <c r="J1408" s="169">
        <v>0.61496207673268688</v>
      </c>
      <c r="K1408" s="169">
        <v>3.2122308351298625</v>
      </c>
      <c r="L1408" s="14" t="s">
        <v>1454</v>
      </c>
    </row>
    <row r="1409" spans="1:12" ht="63" customHeight="1" x14ac:dyDescent="0.25">
      <c r="A1409" s="64">
        <v>1119</v>
      </c>
      <c r="B1409" s="82" t="s">
        <v>1455</v>
      </c>
      <c r="C1409" s="82" t="s">
        <v>78</v>
      </c>
      <c r="D1409" s="82" t="s">
        <v>526</v>
      </c>
      <c r="E1409" s="70">
        <v>100</v>
      </c>
      <c r="F1409" s="82" t="s">
        <v>32</v>
      </c>
      <c r="G1409" s="83">
        <v>47204</v>
      </c>
      <c r="H1409" s="82" t="s">
        <v>33</v>
      </c>
      <c r="I1409" s="14" t="s">
        <v>1456</v>
      </c>
      <c r="J1409" s="169">
        <v>0.26843352539822785</v>
      </c>
      <c r="K1409" s="169">
        <v>1.2300153405422634</v>
      </c>
      <c r="L1409" s="14" t="s">
        <v>1457</v>
      </c>
    </row>
    <row r="1410" spans="1:12" ht="63" customHeight="1" x14ac:dyDescent="0.25">
      <c r="A1410" s="64">
        <v>1120</v>
      </c>
      <c r="B1410" s="64" t="s">
        <v>1458</v>
      </c>
      <c r="C1410" s="82" t="s">
        <v>78</v>
      </c>
      <c r="D1410" s="82" t="s">
        <v>526</v>
      </c>
      <c r="E1410" s="70">
        <v>100</v>
      </c>
      <c r="F1410" s="82" t="s">
        <v>32</v>
      </c>
      <c r="G1410" s="70" t="s">
        <v>1459</v>
      </c>
      <c r="H1410" s="82" t="s">
        <v>33</v>
      </c>
      <c r="I1410" s="80">
        <v>18380015</v>
      </c>
      <c r="J1410" s="162">
        <v>0.40764318351509538</v>
      </c>
      <c r="K1410" s="162">
        <v>0.83290128988295975</v>
      </c>
      <c r="L1410" s="80" t="s">
        <v>1460</v>
      </c>
    </row>
    <row r="1411" spans="1:12" ht="63" customHeight="1" x14ac:dyDescent="0.25">
      <c r="A1411" s="64">
        <v>1121</v>
      </c>
      <c r="B1411" s="82" t="s">
        <v>1461</v>
      </c>
      <c r="C1411" s="82" t="s">
        <v>78</v>
      </c>
      <c r="D1411" s="82" t="s">
        <v>526</v>
      </c>
      <c r="E1411" s="70">
        <v>100</v>
      </c>
      <c r="F1411" s="82" t="s">
        <v>32</v>
      </c>
      <c r="G1411" s="83" t="s">
        <v>1462</v>
      </c>
      <c r="H1411" s="82" t="s">
        <v>33</v>
      </c>
      <c r="I1411" s="14" t="s">
        <v>1463</v>
      </c>
      <c r="J1411" s="169">
        <v>9.8515854461462993E-2</v>
      </c>
      <c r="K1411" s="169">
        <v>0.31807794567688624</v>
      </c>
      <c r="L1411" s="14" t="s">
        <v>1464</v>
      </c>
    </row>
    <row r="1412" spans="1:12" ht="63" customHeight="1" x14ac:dyDescent="0.25">
      <c r="A1412" s="64">
        <v>1122</v>
      </c>
      <c r="B1412" s="82" t="s">
        <v>1465</v>
      </c>
      <c r="C1412" s="82" t="s">
        <v>78</v>
      </c>
      <c r="D1412" s="82" t="s">
        <v>526</v>
      </c>
      <c r="E1412" s="70">
        <v>100</v>
      </c>
      <c r="F1412" s="82" t="s">
        <v>32</v>
      </c>
      <c r="G1412" s="83">
        <v>9551</v>
      </c>
      <c r="H1412" s="82" t="s">
        <v>33</v>
      </c>
      <c r="I1412" s="14" t="s">
        <v>1466</v>
      </c>
      <c r="J1412" s="169">
        <v>5.4313376007933095E-2</v>
      </c>
      <c r="K1412" s="169">
        <v>0.15790898319673058</v>
      </c>
      <c r="L1412" s="14" t="s">
        <v>1467</v>
      </c>
    </row>
    <row r="1413" spans="1:12" ht="63" customHeight="1" x14ac:dyDescent="0.25">
      <c r="A1413" s="64">
        <v>1123</v>
      </c>
      <c r="B1413" s="64" t="s">
        <v>1468</v>
      </c>
      <c r="C1413" s="82" t="s">
        <v>78</v>
      </c>
      <c r="D1413" s="82" t="s">
        <v>526</v>
      </c>
      <c r="E1413" s="70">
        <v>100</v>
      </c>
      <c r="F1413" s="82" t="s">
        <v>32</v>
      </c>
      <c r="G1413" s="70" t="s">
        <v>1469</v>
      </c>
      <c r="H1413" s="82" t="s">
        <v>33</v>
      </c>
      <c r="I1413" s="80">
        <v>2250050</v>
      </c>
      <c r="J1413" s="162">
        <v>4.7290339742641775E-2</v>
      </c>
      <c r="K1413" s="162">
        <v>0.10196235135287723</v>
      </c>
      <c r="L1413" s="80">
        <v>33823400</v>
      </c>
    </row>
    <row r="1414" spans="1:12" ht="63" customHeight="1" x14ac:dyDescent="0.25">
      <c r="A1414" s="64">
        <v>1124</v>
      </c>
      <c r="B1414" s="82" t="s">
        <v>1470</v>
      </c>
      <c r="C1414" s="82" t="s">
        <v>78</v>
      </c>
      <c r="D1414" s="82" t="s">
        <v>526</v>
      </c>
      <c r="E1414" s="70">
        <v>100</v>
      </c>
      <c r="F1414" s="82" t="s">
        <v>32</v>
      </c>
      <c r="G1414" s="83" t="s">
        <v>1471</v>
      </c>
      <c r="H1414" s="82" t="s">
        <v>33</v>
      </c>
      <c r="I1414" s="14" t="s">
        <v>1472</v>
      </c>
      <c r="J1414" s="169">
        <v>0.91480307524282078</v>
      </c>
      <c r="K1414" s="169">
        <v>4.0895700461842956</v>
      </c>
      <c r="L1414" s="14">
        <v>590381590</v>
      </c>
    </row>
    <row r="1415" spans="1:12" ht="47.25" customHeight="1" x14ac:dyDescent="0.25">
      <c r="A1415" s="64">
        <v>1125</v>
      </c>
      <c r="B1415" s="64" t="s">
        <v>1473</v>
      </c>
      <c r="C1415" s="82" t="s">
        <v>78</v>
      </c>
      <c r="D1415" s="82" t="s">
        <v>526</v>
      </c>
      <c r="E1415" s="70">
        <v>100</v>
      </c>
      <c r="F1415" s="82" t="s">
        <v>32</v>
      </c>
      <c r="G1415" s="70" t="s">
        <v>1474</v>
      </c>
      <c r="H1415" s="82" t="s">
        <v>33</v>
      </c>
      <c r="I1415" s="80" t="s">
        <v>1475</v>
      </c>
      <c r="J1415" s="162">
        <v>0.14557872744247591</v>
      </c>
      <c r="K1415" s="162">
        <v>0.20274196571310535</v>
      </c>
      <c r="L1415" s="80" t="s">
        <v>1476</v>
      </c>
    </row>
    <row r="1416" spans="1:12" ht="63" customHeight="1" x14ac:dyDescent="0.25">
      <c r="A1416" s="64">
        <v>1126</v>
      </c>
      <c r="B1416" s="64" t="s">
        <v>1477</v>
      </c>
      <c r="C1416" s="82" t="s">
        <v>78</v>
      </c>
      <c r="D1416" s="82" t="s">
        <v>526</v>
      </c>
      <c r="E1416" s="70">
        <v>100</v>
      </c>
      <c r="F1416" s="82" t="s">
        <v>32</v>
      </c>
      <c r="G1416" s="70" t="s">
        <v>1478</v>
      </c>
      <c r="H1416" s="82" t="s">
        <v>33</v>
      </c>
      <c r="I1416" s="80" t="s">
        <v>1479</v>
      </c>
      <c r="J1416" s="162">
        <v>8.4907655447015923E-2</v>
      </c>
      <c r="K1416" s="162">
        <v>0.15059436665770937</v>
      </c>
      <c r="L1416" s="80" t="s">
        <v>1480</v>
      </c>
    </row>
    <row r="1417" spans="1:12" ht="78.75" customHeight="1" x14ac:dyDescent="0.25">
      <c r="A1417" s="64">
        <v>1127</v>
      </c>
      <c r="B1417" s="82" t="s">
        <v>1481</v>
      </c>
      <c r="C1417" s="82" t="s">
        <v>78</v>
      </c>
      <c r="D1417" s="82" t="s">
        <v>526</v>
      </c>
      <c r="E1417" s="70">
        <v>100</v>
      </c>
      <c r="F1417" s="82" t="s">
        <v>32</v>
      </c>
      <c r="G1417" s="83">
        <v>773689</v>
      </c>
      <c r="H1417" s="82" t="s">
        <v>33</v>
      </c>
      <c r="I1417" s="14" t="s">
        <v>1482</v>
      </c>
      <c r="J1417" s="169">
        <v>4.3997132834469426</v>
      </c>
      <c r="K1417" s="169">
        <v>0.11318820209007989</v>
      </c>
      <c r="L1417" s="14" t="s">
        <v>1483</v>
      </c>
    </row>
    <row r="1418" spans="1:12" ht="63" customHeight="1" x14ac:dyDescent="0.25">
      <c r="A1418" s="64">
        <v>1128</v>
      </c>
      <c r="B1418" s="64" t="s">
        <v>1484</v>
      </c>
      <c r="C1418" s="82" t="s">
        <v>78</v>
      </c>
      <c r="D1418" s="82" t="s">
        <v>526</v>
      </c>
      <c r="E1418" s="70">
        <v>100</v>
      </c>
      <c r="F1418" s="82" t="s">
        <v>32</v>
      </c>
      <c r="G1418" s="70">
        <v>225496</v>
      </c>
      <c r="H1418" s="82" t="s">
        <v>33</v>
      </c>
      <c r="I1418" s="80">
        <v>99035</v>
      </c>
      <c r="J1418" s="162">
        <v>1.2823211220065838</v>
      </c>
      <c r="K1418" s="162">
        <v>4.4878298109962871E-3</v>
      </c>
      <c r="L1418" s="80" t="s">
        <v>1485</v>
      </c>
    </row>
    <row r="1419" spans="1:12" ht="63" customHeight="1" x14ac:dyDescent="0.25">
      <c r="A1419" s="64">
        <v>1129</v>
      </c>
      <c r="B1419" s="64" t="s">
        <v>1486</v>
      </c>
      <c r="C1419" s="82" t="s">
        <v>78</v>
      </c>
      <c r="D1419" s="82" t="s">
        <v>526</v>
      </c>
      <c r="E1419" s="70">
        <v>100</v>
      </c>
      <c r="F1419" s="82" t="s">
        <v>32</v>
      </c>
      <c r="G1419" s="70" t="s">
        <v>1487</v>
      </c>
      <c r="H1419" s="82" t="s">
        <v>33</v>
      </c>
      <c r="I1419" s="80" t="s">
        <v>1488</v>
      </c>
      <c r="J1419" s="162">
        <v>2.0249659787105951</v>
      </c>
      <c r="K1419" s="162">
        <v>2.0721914635960844E-2</v>
      </c>
      <c r="L1419" s="80" t="s">
        <v>1489</v>
      </c>
    </row>
    <row r="1420" spans="1:12" ht="63" customHeight="1" x14ac:dyDescent="0.25">
      <c r="A1420" s="64">
        <v>1130</v>
      </c>
      <c r="B1420" s="82" t="s">
        <v>1490</v>
      </c>
      <c r="C1420" s="82" t="s">
        <v>78</v>
      </c>
      <c r="D1420" s="82" t="s">
        <v>526</v>
      </c>
      <c r="E1420" s="70">
        <v>100</v>
      </c>
      <c r="F1420" s="82" t="s">
        <v>32</v>
      </c>
      <c r="G1420" s="83" t="s">
        <v>1491</v>
      </c>
      <c r="H1420" s="82" t="s">
        <v>33</v>
      </c>
      <c r="I1420" s="14" t="s">
        <v>1492</v>
      </c>
      <c r="J1420" s="169">
        <v>0.3685928272124594</v>
      </c>
      <c r="K1420" s="169">
        <v>5.3962307316224561E-2</v>
      </c>
      <c r="L1420" s="14" t="s">
        <v>1493</v>
      </c>
    </row>
    <row r="1421" spans="1:12" ht="78.75" customHeight="1" x14ac:dyDescent="0.25">
      <c r="A1421" s="64">
        <v>1131</v>
      </c>
      <c r="B1421" s="64" t="s">
        <v>1494</v>
      </c>
      <c r="C1421" s="82" t="s">
        <v>78</v>
      </c>
      <c r="D1421" s="82" t="s">
        <v>526</v>
      </c>
      <c r="E1421" s="70">
        <v>100</v>
      </c>
      <c r="F1421" s="82" t="s">
        <v>32</v>
      </c>
      <c r="G1421" s="70" t="s">
        <v>1495</v>
      </c>
      <c r="H1421" s="82" t="s">
        <v>33</v>
      </c>
      <c r="I1421" s="80">
        <v>28626742</v>
      </c>
      <c r="J1421" s="162">
        <v>0.60819494057422818</v>
      </c>
      <c r="K1421" s="162">
        <v>1.2972378062230472</v>
      </c>
      <c r="L1421" s="80">
        <v>128180072</v>
      </c>
    </row>
    <row r="1422" spans="1:12" ht="63" customHeight="1" x14ac:dyDescent="0.25">
      <c r="A1422" s="64">
        <v>1132</v>
      </c>
      <c r="B1422" s="82" t="s">
        <v>1496</v>
      </c>
      <c r="C1422" s="82" t="s">
        <v>78</v>
      </c>
      <c r="D1422" s="82" t="s">
        <v>526</v>
      </c>
      <c r="E1422" s="70">
        <v>100</v>
      </c>
      <c r="F1422" s="82" t="s">
        <v>32</v>
      </c>
      <c r="G1422" s="83" t="s">
        <v>1497</v>
      </c>
      <c r="H1422" s="82" t="s">
        <v>33</v>
      </c>
      <c r="I1422" s="14">
        <v>21554761</v>
      </c>
      <c r="J1422" s="169">
        <v>0.69704914433550491</v>
      </c>
      <c r="K1422" s="169">
        <v>0.97676678936436756</v>
      </c>
      <c r="L1422" s="14">
        <v>133933872</v>
      </c>
    </row>
    <row r="1423" spans="1:12" ht="63" customHeight="1" x14ac:dyDescent="0.25">
      <c r="A1423" s="64">
        <v>1133</v>
      </c>
      <c r="B1423" s="82" t="s">
        <v>1498</v>
      </c>
      <c r="C1423" s="82" t="s">
        <v>78</v>
      </c>
      <c r="D1423" s="82" t="s">
        <v>526</v>
      </c>
      <c r="E1423" s="70">
        <v>100</v>
      </c>
      <c r="F1423" s="82" t="s">
        <v>32</v>
      </c>
      <c r="G1423" s="83" t="s">
        <v>1499</v>
      </c>
      <c r="H1423" s="82" t="s">
        <v>33</v>
      </c>
      <c r="I1423" s="14" t="s">
        <v>1500</v>
      </c>
      <c r="J1423" s="169">
        <v>0.40182003441739639</v>
      </c>
      <c r="K1423" s="169">
        <v>0.12283584664939022</v>
      </c>
      <c r="L1423" s="14" t="s">
        <v>1501</v>
      </c>
    </row>
    <row r="1424" spans="1:12" ht="63" customHeight="1" x14ac:dyDescent="0.25">
      <c r="A1424" s="64">
        <v>1134</v>
      </c>
      <c r="B1424" s="82" t="s">
        <v>1502</v>
      </c>
      <c r="C1424" s="82" t="s">
        <v>78</v>
      </c>
      <c r="D1424" s="82" t="s">
        <v>526</v>
      </c>
      <c r="E1424" s="70">
        <v>100</v>
      </c>
      <c r="F1424" s="82" t="s">
        <v>32</v>
      </c>
      <c r="G1424" s="83">
        <v>29200</v>
      </c>
      <c r="H1424" s="82" t="s">
        <v>33</v>
      </c>
      <c r="I1424" s="14">
        <v>382000</v>
      </c>
      <c r="J1424" s="169">
        <v>0.16605073598907408</v>
      </c>
      <c r="K1424" s="169">
        <v>1.7310556750649585E-2</v>
      </c>
      <c r="L1424" s="14" t="s">
        <v>1503</v>
      </c>
    </row>
    <row r="1425" spans="1:12" ht="63" customHeight="1" x14ac:dyDescent="0.25">
      <c r="A1425" s="64">
        <v>1135</v>
      </c>
      <c r="B1425" s="64" t="s">
        <v>1504</v>
      </c>
      <c r="C1425" s="82" t="s">
        <v>78</v>
      </c>
      <c r="D1425" s="82" t="s">
        <v>526</v>
      </c>
      <c r="E1425" s="70">
        <v>100</v>
      </c>
      <c r="F1425" s="82" t="s">
        <v>32</v>
      </c>
      <c r="G1425" s="70" t="s">
        <v>1505</v>
      </c>
      <c r="H1425" s="82" t="s">
        <v>33</v>
      </c>
      <c r="I1425" s="80">
        <v>2320980</v>
      </c>
      <c r="J1425" s="162">
        <v>0.19394384763381406</v>
      </c>
      <c r="K1425" s="162">
        <v>0.1051765864060803</v>
      </c>
      <c r="L1425" s="80">
        <v>5091699</v>
      </c>
    </row>
    <row r="1426" spans="1:12" ht="63" customHeight="1" x14ac:dyDescent="0.25">
      <c r="A1426" s="64">
        <v>1136</v>
      </c>
      <c r="B1426" s="64" t="s">
        <v>1506</v>
      </c>
      <c r="C1426" s="82" t="s">
        <v>78</v>
      </c>
      <c r="D1426" s="82" t="s">
        <v>526</v>
      </c>
      <c r="E1426" s="70">
        <v>100</v>
      </c>
      <c r="F1426" s="82" t="s">
        <v>32</v>
      </c>
      <c r="G1426" s="70">
        <v>5000</v>
      </c>
      <c r="H1426" s="82" t="s">
        <v>33</v>
      </c>
      <c r="I1426" s="80">
        <v>100000</v>
      </c>
      <c r="J1426" s="162">
        <v>2.8433345203608577E-2</v>
      </c>
      <c r="K1426" s="162">
        <v>4.5315593588087918E-3</v>
      </c>
      <c r="L1426" s="80">
        <v>10323103</v>
      </c>
    </row>
    <row r="1427" spans="1:12" ht="63" customHeight="1" x14ac:dyDescent="0.25">
      <c r="A1427" s="64">
        <v>1137</v>
      </c>
      <c r="B1427" s="82" t="s">
        <v>1507</v>
      </c>
      <c r="C1427" s="82" t="s">
        <v>78</v>
      </c>
      <c r="D1427" s="82" t="s">
        <v>526</v>
      </c>
      <c r="E1427" s="70">
        <v>100</v>
      </c>
      <c r="F1427" s="82" t="s">
        <v>32</v>
      </c>
      <c r="G1427" s="83" t="s">
        <v>1508</v>
      </c>
      <c r="H1427" s="82" t="s">
        <v>33</v>
      </c>
      <c r="I1427" s="14" t="s">
        <v>1509</v>
      </c>
      <c r="J1427" s="169">
        <v>0.19550768162001253</v>
      </c>
      <c r="K1427" s="169">
        <v>0.22583742051002306</v>
      </c>
      <c r="L1427" s="14" t="s">
        <v>1510</v>
      </c>
    </row>
    <row r="1428" spans="1:12" ht="63" customHeight="1" x14ac:dyDescent="0.25">
      <c r="A1428" s="64">
        <v>1138</v>
      </c>
      <c r="B1428" s="82" t="s">
        <v>1511</v>
      </c>
      <c r="C1428" s="82" t="s">
        <v>78</v>
      </c>
      <c r="D1428" s="82" t="s">
        <v>526</v>
      </c>
      <c r="E1428" s="70">
        <v>100</v>
      </c>
      <c r="F1428" s="82" t="s">
        <v>32</v>
      </c>
      <c r="G1428" s="83" t="s">
        <v>1512</v>
      </c>
      <c r="H1428" s="82" t="s">
        <v>33</v>
      </c>
      <c r="I1428" s="14" t="s">
        <v>1513</v>
      </c>
      <c r="J1428" s="169">
        <v>0.2476601233924714</v>
      </c>
      <c r="K1428" s="169">
        <v>8.7013643340038777E-2</v>
      </c>
      <c r="L1428" s="14" t="s">
        <v>1514</v>
      </c>
    </row>
    <row r="1429" spans="1:12" ht="78.75" customHeight="1" x14ac:dyDescent="0.25">
      <c r="A1429" s="64">
        <v>1139</v>
      </c>
      <c r="B1429" s="82" t="s">
        <v>1515</v>
      </c>
      <c r="C1429" s="82" t="s">
        <v>78</v>
      </c>
      <c r="D1429" s="82" t="s">
        <v>526</v>
      </c>
      <c r="E1429" s="70">
        <v>100</v>
      </c>
      <c r="F1429" s="82" t="s">
        <v>32</v>
      </c>
      <c r="G1429" s="83">
        <v>35784</v>
      </c>
      <c r="H1429" s="82" t="s">
        <v>33</v>
      </c>
      <c r="I1429" s="14" t="s">
        <v>1516</v>
      </c>
      <c r="J1429" s="169">
        <v>0.20349176495318583</v>
      </c>
      <c r="K1429" s="169">
        <v>5.9508935971406524E-2</v>
      </c>
      <c r="L1429" s="14" t="s">
        <v>1517</v>
      </c>
    </row>
    <row r="1430" spans="1:12" ht="78.75" customHeight="1" x14ac:dyDescent="0.25">
      <c r="A1430" s="64">
        <v>1140</v>
      </c>
      <c r="B1430" s="82" t="s">
        <v>1518</v>
      </c>
      <c r="C1430" s="82" t="s">
        <v>78</v>
      </c>
      <c r="D1430" s="82" t="s">
        <v>526</v>
      </c>
      <c r="E1430" s="70">
        <v>100</v>
      </c>
      <c r="F1430" s="82" t="s">
        <v>32</v>
      </c>
      <c r="G1430" s="83">
        <v>53282</v>
      </c>
      <c r="H1430" s="82" t="s">
        <v>33</v>
      </c>
      <c r="I1430" s="14">
        <v>2858322</v>
      </c>
      <c r="J1430" s="169">
        <v>0.30299709982773437</v>
      </c>
      <c r="K1430" s="169">
        <v>0.12952655809589064</v>
      </c>
      <c r="L1430" s="14">
        <v>67505956</v>
      </c>
    </row>
    <row r="1431" spans="1:12" ht="47.25" customHeight="1" x14ac:dyDescent="0.25">
      <c r="A1431" s="64">
        <v>1141</v>
      </c>
      <c r="B1431" s="82" t="s">
        <v>1519</v>
      </c>
      <c r="C1431" s="82" t="s">
        <v>78</v>
      </c>
      <c r="D1431" s="82" t="s">
        <v>526</v>
      </c>
      <c r="E1431" s="70">
        <v>100</v>
      </c>
      <c r="F1431" s="82" t="s">
        <v>32</v>
      </c>
      <c r="G1431" s="83" t="s">
        <v>1520</v>
      </c>
      <c r="H1431" s="82" t="s">
        <v>33</v>
      </c>
      <c r="I1431" s="14" t="s">
        <v>1521</v>
      </c>
      <c r="J1431" s="169">
        <v>3.4688681148402456E-2</v>
      </c>
      <c r="K1431" s="169">
        <v>2.3496135275423588E-2</v>
      </c>
      <c r="L1431" s="14" t="s">
        <v>1522</v>
      </c>
    </row>
    <row r="1432" spans="1:12" ht="47.25" customHeight="1" x14ac:dyDescent="0.25">
      <c r="A1432" s="64">
        <v>1142</v>
      </c>
      <c r="B1432" s="64" t="s">
        <v>1523</v>
      </c>
      <c r="C1432" s="82" t="s">
        <v>78</v>
      </c>
      <c r="D1432" s="82" t="s">
        <v>526</v>
      </c>
      <c r="E1432" s="70">
        <v>100</v>
      </c>
      <c r="F1432" s="82" t="s">
        <v>32</v>
      </c>
      <c r="G1432" s="70">
        <v>16000</v>
      </c>
      <c r="H1432" s="82" t="s">
        <v>33</v>
      </c>
      <c r="I1432" s="80">
        <v>295550</v>
      </c>
      <c r="J1432" s="162">
        <v>9.0986704651547443E-2</v>
      </c>
      <c r="K1432" s="162">
        <v>1.3393023684959385E-2</v>
      </c>
      <c r="L1432" s="80" t="s">
        <v>1524</v>
      </c>
    </row>
    <row r="1433" spans="1:12" ht="63" customHeight="1" x14ac:dyDescent="0.25">
      <c r="A1433" s="64">
        <v>1143</v>
      </c>
      <c r="B1433" s="64" t="s">
        <v>1525</v>
      </c>
      <c r="C1433" s="82" t="s">
        <v>78</v>
      </c>
      <c r="D1433" s="82" t="s">
        <v>526</v>
      </c>
      <c r="E1433" s="70">
        <v>100</v>
      </c>
      <c r="F1433" s="82" t="s">
        <v>32</v>
      </c>
      <c r="G1433" s="70" t="s">
        <v>201</v>
      </c>
      <c r="H1433" s="82" t="s">
        <v>33</v>
      </c>
      <c r="I1433" s="80">
        <v>0</v>
      </c>
      <c r="J1433" s="162" t="s">
        <v>201</v>
      </c>
      <c r="K1433" s="162">
        <v>0</v>
      </c>
      <c r="L1433" s="80" t="s">
        <v>1526</v>
      </c>
    </row>
    <row r="1434" spans="1:12" ht="78.75" customHeight="1" x14ac:dyDescent="0.25">
      <c r="A1434" s="64">
        <v>1144</v>
      </c>
      <c r="B1434" s="82" t="s">
        <v>1527</v>
      </c>
      <c r="C1434" s="82" t="s">
        <v>78</v>
      </c>
      <c r="D1434" s="82" t="s">
        <v>526</v>
      </c>
      <c r="E1434" s="70">
        <v>100</v>
      </c>
      <c r="F1434" s="82" t="s">
        <v>32</v>
      </c>
      <c r="G1434" s="83">
        <v>297</v>
      </c>
      <c r="H1434" s="82" t="s">
        <v>33</v>
      </c>
      <c r="I1434" s="14">
        <v>10866268</v>
      </c>
      <c r="J1434" s="169">
        <v>1.6889407050943493E-3</v>
      </c>
      <c r="K1434" s="169">
        <v>0.49241138450724492</v>
      </c>
      <c r="L1434" s="14">
        <v>109896975</v>
      </c>
    </row>
    <row r="1435" spans="1:12" ht="78.75" customHeight="1" x14ac:dyDescent="0.25">
      <c r="A1435" s="64">
        <v>1145</v>
      </c>
      <c r="B1435" s="82" t="s">
        <v>1528</v>
      </c>
      <c r="C1435" s="82" t="s">
        <v>78</v>
      </c>
      <c r="D1435" s="82" t="s">
        <v>526</v>
      </c>
      <c r="E1435" s="70">
        <v>100</v>
      </c>
      <c r="F1435" s="82" t="s">
        <v>32</v>
      </c>
      <c r="G1435" s="83">
        <v>440</v>
      </c>
      <c r="H1435" s="82" t="s">
        <v>33</v>
      </c>
      <c r="I1435" s="14">
        <v>661329</v>
      </c>
      <c r="J1435" s="169">
        <v>2.5021343779175545E-3</v>
      </c>
      <c r="K1435" s="169">
        <v>2.9968516192016598E-2</v>
      </c>
      <c r="L1435" s="14" t="s">
        <v>1529</v>
      </c>
    </row>
    <row r="1436" spans="1:12" ht="78.75" customHeight="1" x14ac:dyDescent="0.25">
      <c r="A1436" s="64">
        <v>1146</v>
      </c>
      <c r="B1436" s="64" t="s">
        <v>1530</v>
      </c>
      <c r="C1436" s="82" t="s">
        <v>78</v>
      </c>
      <c r="D1436" s="82" t="s">
        <v>526</v>
      </c>
      <c r="E1436" s="70">
        <v>100</v>
      </c>
      <c r="F1436" s="82" t="s">
        <v>32</v>
      </c>
      <c r="G1436" s="70">
        <v>267</v>
      </c>
      <c r="H1436" s="82" t="s">
        <v>33</v>
      </c>
      <c r="I1436" s="14">
        <v>11856045</v>
      </c>
      <c r="J1436" s="169">
        <v>1.5183406338726978E-3</v>
      </c>
      <c r="K1436" s="169">
        <v>0.53726371678208185</v>
      </c>
      <c r="L1436" s="14">
        <v>53114085</v>
      </c>
    </row>
    <row r="1437" spans="1:12" ht="78.75" customHeight="1" x14ac:dyDescent="0.25">
      <c r="A1437" s="64">
        <v>1147</v>
      </c>
      <c r="B1437" s="82" t="s">
        <v>1531</v>
      </c>
      <c r="C1437" s="82" t="s">
        <v>78</v>
      </c>
      <c r="D1437" s="82" t="s">
        <v>526</v>
      </c>
      <c r="E1437" s="70">
        <v>100</v>
      </c>
      <c r="F1437" s="82" t="s">
        <v>32</v>
      </c>
      <c r="G1437" s="83">
        <v>713</v>
      </c>
      <c r="H1437" s="82" t="s">
        <v>33</v>
      </c>
      <c r="I1437" s="14" t="s">
        <v>1532</v>
      </c>
      <c r="J1437" s="169">
        <v>4.0545950260345827E-3</v>
      </c>
      <c r="K1437" s="169">
        <v>0.60269739472156936</v>
      </c>
      <c r="L1437" s="14" t="s">
        <v>1533</v>
      </c>
    </row>
    <row r="1438" spans="1:12" ht="63" customHeight="1" x14ac:dyDescent="0.25">
      <c r="A1438" s="64">
        <v>1148</v>
      </c>
      <c r="B1438" s="67" t="s">
        <v>1534</v>
      </c>
      <c r="C1438" s="67" t="s">
        <v>78</v>
      </c>
      <c r="D1438" s="82" t="s">
        <v>526</v>
      </c>
      <c r="E1438" s="73">
        <v>100</v>
      </c>
      <c r="F1438" s="67" t="s">
        <v>1535</v>
      </c>
      <c r="G1438" s="83" t="s">
        <v>201</v>
      </c>
      <c r="H1438" s="67" t="s">
        <v>201</v>
      </c>
      <c r="I1438" s="80">
        <v>527712036.06</v>
      </c>
      <c r="J1438" s="162"/>
      <c r="K1438" s="162"/>
      <c r="L1438" s="80">
        <v>862407720.3499999</v>
      </c>
    </row>
    <row r="1439" spans="1:12" ht="63" customHeight="1" x14ac:dyDescent="0.25">
      <c r="A1439" s="64">
        <v>1149</v>
      </c>
      <c r="B1439" s="67" t="s">
        <v>1536</v>
      </c>
      <c r="C1439" s="67" t="s">
        <v>78</v>
      </c>
      <c r="D1439" s="82" t="s">
        <v>526</v>
      </c>
      <c r="E1439" s="73">
        <v>100</v>
      </c>
      <c r="F1439" s="67" t="s">
        <v>1535</v>
      </c>
      <c r="G1439" s="83" t="s">
        <v>201</v>
      </c>
      <c r="H1439" s="67" t="s">
        <v>201</v>
      </c>
      <c r="I1439" s="80">
        <v>250903315</v>
      </c>
      <c r="J1439" s="162"/>
      <c r="K1439" s="162"/>
      <c r="L1439" s="80">
        <v>379526615</v>
      </c>
    </row>
    <row r="1440" spans="1:12" ht="31.5" customHeight="1" x14ac:dyDescent="0.25">
      <c r="A1440" s="64">
        <v>1150</v>
      </c>
      <c r="B1440" s="67" t="s">
        <v>1537</v>
      </c>
      <c r="C1440" s="67" t="s">
        <v>78</v>
      </c>
      <c r="D1440" s="82" t="s">
        <v>526</v>
      </c>
      <c r="E1440" s="73">
        <v>99.7</v>
      </c>
      <c r="F1440" s="67" t="s">
        <v>1538</v>
      </c>
      <c r="G1440" s="70">
        <v>670</v>
      </c>
      <c r="H1440" s="67" t="s">
        <v>15</v>
      </c>
      <c r="I1440" s="80">
        <v>107057728.91</v>
      </c>
      <c r="J1440" s="164">
        <v>3.6918927083080207E-3</v>
      </c>
      <c r="K1440" s="164">
        <v>0.23350224776940059</v>
      </c>
      <c r="L1440" s="80">
        <v>121074829.19</v>
      </c>
    </row>
    <row r="1441" spans="1:12" ht="63" customHeight="1" x14ac:dyDescent="0.25">
      <c r="A1441" s="64">
        <v>1151</v>
      </c>
      <c r="B1441" s="67" t="s">
        <v>1539</v>
      </c>
      <c r="C1441" s="67" t="s">
        <v>78</v>
      </c>
      <c r="D1441" s="82" t="s">
        <v>526</v>
      </c>
      <c r="E1441" s="73">
        <v>100</v>
      </c>
      <c r="F1441" s="67" t="s">
        <v>1540</v>
      </c>
      <c r="G1441" s="70">
        <v>221</v>
      </c>
      <c r="H1441" s="67" t="s">
        <v>15</v>
      </c>
      <c r="I1441" s="80">
        <v>70798953</v>
      </c>
      <c r="J1441" s="164">
        <v>1.2177735649792128E-3</v>
      </c>
      <c r="K1441" s="164">
        <v>0.15441869385364818</v>
      </c>
      <c r="L1441" s="80">
        <v>75661229</v>
      </c>
    </row>
    <row r="1442" spans="1:12" ht="78.75" customHeight="1" x14ac:dyDescent="0.25">
      <c r="A1442" s="64">
        <v>1152</v>
      </c>
      <c r="B1442" s="67" t="s">
        <v>1541</v>
      </c>
      <c r="C1442" s="67" t="s">
        <v>78</v>
      </c>
      <c r="D1442" s="82" t="s">
        <v>526</v>
      </c>
      <c r="E1442" s="73">
        <v>75.2</v>
      </c>
      <c r="F1442" s="64" t="s">
        <v>1542</v>
      </c>
      <c r="G1442" s="70">
        <v>197</v>
      </c>
      <c r="H1442" s="64" t="s">
        <v>15</v>
      </c>
      <c r="I1442" s="80">
        <v>52892536.609999999</v>
      </c>
      <c r="J1442" s="162">
        <v>1.0855266619950448E-3</v>
      </c>
      <c r="K1442" s="162">
        <v>0.11536323733378469</v>
      </c>
      <c r="L1442" s="80">
        <v>74398813.810000002</v>
      </c>
    </row>
    <row r="1443" spans="1:12" ht="94.5" customHeight="1" x14ac:dyDescent="0.25">
      <c r="A1443" s="64">
        <v>1153</v>
      </c>
      <c r="B1443" s="67" t="s">
        <v>1543</v>
      </c>
      <c r="C1443" s="67" t="s">
        <v>78</v>
      </c>
      <c r="D1443" s="82" t="s">
        <v>526</v>
      </c>
      <c r="E1443" s="73">
        <v>95.9</v>
      </c>
      <c r="F1443" s="67" t="s">
        <v>1544</v>
      </c>
      <c r="G1443" s="70">
        <v>200</v>
      </c>
      <c r="H1443" s="67" t="s">
        <v>15</v>
      </c>
      <c r="I1443" s="80">
        <v>34391397.43</v>
      </c>
      <c r="J1443" s="164">
        <v>1.1020575248680657E-3</v>
      </c>
      <c r="K1443" s="164">
        <v>7.5010638518090964E-2</v>
      </c>
      <c r="L1443" s="81">
        <v>48405204.57</v>
      </c>
    </row>
    <row r="1444" spans="1:12" ht="47.25" customHeight="1" x14ac:dyDescent="0.25">
      <c r="A1444" s="64">
        <v>1154</v>
      </c>
      <c r="B1444" s="67" t="s">
        <v>1545</v>
      </c>
      <c r="C1444" s="67" t="s">
        <v>78</v>
      </c>
      <c r="D1444" s="82" t="s">
        <v>526</v>
      </c>
      <c r="E1444" s="73">
        <v>71.3</v>
      </c>
      <c r="F1444" s="67" t="s">
        <v>1544</v>
      </c>
      <c r="G1444" s="70">
        <v>713</v>
      </c>
      <c r="H1444" s="67" t="s">
        <v>15</v>
      </c>
      <c r="I1444" s="80">
        <v>140200273.59999999</v>
      </c>
      <c r="J1444" s="164">
        <v>3.9288350761546541E-3</v>
      </c>
      <c r="K1444" s="164">
        <v>0.3057890294964688</v>
      </c>
      <c r="L1444" s="81">
        <v>172931343.84999999</v>
      </c>
    </row>
    <row r="1445" spans="1:12" ht="78.75" customHeight="1" x14ac:dyDescent="0.25">
      <c r="A1445" s="64">
        <v>1155</v>
      </c>
      <c r="B1445" s="67" t="s">
        <v>1546</v>
      </c>
      <c r="C1445" s="67" t="s">
        <v>78</v>
      </c>
      <c r="D1445" s="82" t="s">
        <v>526</v>
      </c>
      <c r="E1445" s="73">
        <v>97.5</v>
      </c>
      <c r="F1445" s="67" t="s">
        <v>1547</v>
      </c>
      <c r="G1445" s="70">
        <v>500</v>
      </c>
      <c r="H1445" s="67" t="s">
        <v>15</v>
      </c>
      <c r="I1445" s="80">
        <v>57679479.159999996</v>
      </c>
      <c r="J1445" s="164">
        <v>2.7551438121701647E-3</v>
      </c>
      <c r="K1445" s="164">
        <v>0.1258039767063493</v>
      </c>
      <c r="L1445" s="81">
        <v>61190000</v>
      </c>
    </row>
    <row r="1446" spans="1:12" ht="94.5" customHeight="1" x14ac:dyDescent="0.25">
      <c r="A1446" s="64">
        <v>1156</v>
      </c>
      <c r="B1446" s="67" t="s">
        <v>1548</v>
      </c>
      <c r="C1446" s="67" t="s">
        <v>78</v>
      </c>
      <c r="D1446" s="82" t="s">
        <v>526</v>
      </c>
      <c r="E1446" s="73">
        <v>98.1</v>
      </c>
      <c r="F1446" s="67" t="s">
        <v>1549</v>
      </c>
      <c r="G1446" s="70">
        <v>31177</v>
      </c>
      <c r="H1446" s="64" t="s">
        <v>15</v>
      </c>
      <c r="I1446" s="80">
        <v>106051807</v>
      </c>
      <c r="J1446" s="162">
        <v>0.17179423726405846</v>
      </c>
      <c r="K1446" s="162">
        <v>0.23130824431484434</v>
      </c>
      <c r="L1446" s="80">
        <v>111398081.01000001</v>
      </c>
    </row>
    <row r="1447" spans="1:12" ht="31.5" customHeight="1" x14ac:dyDescent="0.25">
      <c r="A1447" s="64">
        <v>1157</v>
      </c>
      <c r="B1447" s="67" t="s">
        <v>1550</v>
      </c>
      <c r="C1447" s="67" t="s">
        <v>78</v>
      </c>
      <c r="D1447" s="82" t="s">
        <v>526</v>
      </c>
      <c r="E1447" s="73">
        <v>97.7</v>
      </c>
      <c r="F1447" s="67" t="s">
        <v>1551</v>
      </c>
      <c r="G1447" s="70">
        <v>104305</v>
      </c>
      <c r="H1447" s="67" t="s">
        <v>15</v>
      </c>
      <c r="I1447" s="80">
        <v>293617177.63</v>
      </c>
      <c r="J1447" s="164">
        <v>0.57475055065681802</v>
      </c>
      <c r="K1447" s="164">
        <v>0.64040468314014765</v>
      </c>
      <c r="L1447" s="80">
        <v>1369565515.3099999</v>
      </c>
    </row>
    <row r="1448" spans="1:12" ht="31.5" customHeight="1" x14ac:dyDescent="0.25">
      <c r="A1448" s="64">
        <v>1158</v>
      </c>
      <c r="B1448" s="67" t="s">
        <v>1552</v>
      </c>
      <c r="C1448" s="67" t="s">
        <v>78</v>
      </c>
      <c r="D1448" s="82" t="s">
        <v>526</v>
      </c>
      <c r="E1448" s="73">
        <v>85</v>
      </c>
      <c r="F1448" s="67" t="s">
        <v>1551</v>
      </c>
      <c r="G1448" s="70"/>
      <c r="H1448" s="79"/>
      <c r="I1448" s="80">
        <v>31982482.030000001</v>
      </c>
      <c r="J1448" s="162">
        <v>0</v>
      </c>
      <c r="K1448" s="162">
        <v>6.9756583847650599E-2</v>
      </c>
      <c r="L1448" s="80">
        <v>44638400</v>
      </c>
    </row>
    <row r="1449" spans="1:12" ht="47.25" customHeight="1" x14ac:dyDescent="0.25">
      <c r="A1449" s="64">
        <v>1159</v>
      </c>
      <c r="B1449" s="67" t="s">
        <v>1553</v>
      </c>
      <c r="C1449" s="67" t="s">
        <v>78</v>
      </c>
      <c r="D1449" s="82" t="s">
        <v>526</v>
      </c>
      <c r="E1449" s="73">
        <v>97.1</v>
      </c>
      <c r="F1449" s="67" t="s">
        <v>350</v>
      </c>
      <c r="G1449" s="70">
        <v>6054</v>
      </c>
      <c r="H1449" s="8" t="s">
        <v>15</v>
      </c>
      <c r="I1449" s="80">
        <v>21801148</v>
      </c>
      <c r="J1449" s="164">
        <v>3.335928127775635E-2</v>
      </c>
      <c r="K1449" s="164">
        <v>4.7550205984968077E-2</v>
      </c>
      <c r="L1449" s="80">
        <v>43856600</v>
      </c>
    </row>
    <row r="1450" spans="1:12" ht="47.25" customHeight="1" x14ac:dyDescent="0.25">
      <c r="A1450" s="64">
        <v>1160</v>
      </c>
      <c r="B1450" s="67" t="s">
        <v>1554</v>
      </c>
      <c r="C1450" s="67" t="s">
        <v>78</v>
      </c>
      <c r="D1450" s="82" t="s">
        <v>526</v>
      </c>
      <c r="E1450" s="73">
        <v>52.6</v>
      </c>
      <c r="F1450" s="67" t="s">
        <v>350</v>
      </c>
      <c r="G1450" s="70">
        <v>4412</v>
      </c>
      <c r="H1450" s="8" t="s">
        <v>15</v>
      </c>
      <c r="I1450" s="80">
        <v>13819104</v>
      </c>
      <c r="J1450" s="164">
        <v>2.4311388998589534E-2</v>
      </c>
      <c r="K1450" s="164">
        <v>3.0140671570492359E-2</v>
      </c>
      <c r="L1450" s="80">
        <v>2528494.13</v>
      </c>
    </row>
    <row r="1451" spans="1:12" ht="31.5" customHeight="1" x14ac:dyDescent="0.25">
      <c r="A1451" s="64">
        <v>1161</v>
      </c>
      <c r="B1451" s="67" t="s">
        <v>1555</v>
      </c>
      <c r="C1451" s="67" t="s">
        <v>78</v>
      </c>
      <c r="D1451" s="82" t="s">
        <v>526</v>
      </c>
      <c r="E1451" s="73">
        <v>82.3</v>
      </c>
      <c r="F1451" s="67" t="s">
        <v>350</v>
      </c>
      <c r="G1451" s="70">
        <v>7839</v>
      </c>
      <c r="H1451" s="8" t="s">
        <v>15</v>
      </c>
      <c r="I1451" s="80">
        <v>113399259.31999999</v>
      </c>
      <c r="J1451" s="164">
        <v>4.319514468720384E-2</v>
      </c>
      <c r="K1451" s="164">
        <v>0.24733367890575356</v>
      </c>
      <c r="L1451" s="80">
        <v>122756500</v>
      </c>
    </row>
    <row r="1452" spans="1:12" ht="242.25" customHeight="1" x14ac:dyDescent="0.25">
      <c r="A1452" s="64">
        <v>1162</v>
      </c>
      <c r="B1452" s="67" t="s">
        <v>1556</v>
      </c>
      <c r="C1452" s="67" t="s">
        <v>78</v>
      </c>
      <c r="D1452" s="82" t="s">
        <v>526</v>
      </c>
      <c r="E1452" s="73">
        <v>94.3</v>
      </c>
      <c r="F1452" s="67" t="s">
        <v>1557</v>
      </c>
      <c r="G1452" s="70">
        <v>576195</v>
      </c>
      <c r="H1452" s="8" t="s">
        <v>15</v>
      </c>
      <c r="I1452" s="80">
        <v>171381852.38</v>
      </c>
      <c r="J1452" s="164">
        <v>51.268000000000001</v>
      </c>
      <c r="K1452" s="164">
        <v>68.394000000000005</v>
      </c>
      <c r="L1452" s="80">
        <v>194244996.63</v>
      </c>
    </row>
    <row r="1453" spans="1:12" ht="47.25" customHeight="1" x14ac:dyDescent="0.25">
      <c r="A1453" s="64">
        <v>1163</v>
      </c>
      <c r="B1453" s="54" t="s">
        <v>1558</v>
      </c>
      <c r="C1453" s="67" t="s">
        <v>78</v>
      </c>
      <c r="D1453" s="82" t="s">
        <v>526</v>
      </c>
      <c r="E1453" s="73">
        <v>96.3</v>
      </c>
      <c r="F1453" s="67" t="s">
        <v>350</v>
      </c>
      <c r="G1453" s="70">
        <f>997+222</f>
        <v>1219</v>
      </c>
      <c r="H1453" s="8" t="s">
        <v>15</v>
      </c>
      <c r="I1453" s="80">
        <f>10682353.86+64777785.18</f>
        <v>75460139.039999992</v>
      </c>
      <c r="J1453" s="164">
        <v>6.7170406140708615E-3</v>
      </c>
      <c r="K1453" s="164">
        <v>0.16458514730537729</v>
      </c>
      <c r="L1453" s="80">
        <f>68500000+8112429.7</f>
        <v>76612429.700000003</v>
      </c>
    </row>
    <row r="1454" spans="1:12" ht="31.5" customHeight="1" x14ac:dyDescent="0.25">
      <c r="A1454" s="64">
        <v>1164</v>
      </c>
      <c r="B1454" s="54" t="s">
        <v>1559</v>
      </c>
      <c r="C1454" s="67" t="s">
        <v>78</v>
      </c>
      <c r="D1454" s="82" t="s">
        <v>526</v>
      </c>
      <c r="E1454" s="73">
        <v>94</v>
      </c>
      <c r="F1454" s="67" t="s">
        <v>350</v>
      </c>
      <c r="G1454" s="70">
        <v>754</v>
      </c>
      <c r="H1454" s="8" t="s">
        <v>15</v>
      </c>
      <c r="I1454" s="80">
        <v>44444953</v>
      </c>
      <c r="J1454" s="164">
        <v>4.1547568687526079E-3</v>
      </c>
      <c r="K1454" s="164">
        <v>9.6938320410568518E-2</v>
      </c>
      <c r="L1454" s="80">
        <v>45652949</v>
      </c>
    </row>
    <row r="1455" spans="1:12" ht="47.25" customHeight="1" x14ac:dyDescent="0.25">
      <c r="A1455" s="64">
        <v>1165</v>
      </c>
      <c r="B1455" s="54" t="s">
        <v>1560</v>
      </c>
      <c r="C1455" s="67" t="s">
        <v>78</v>
      </c>
      <c r="D1455" s="82" t="s">
        <v>526</v>
      </c>
      <c r="E1455" s="73">
        <v>97.1</v>
      </c>
      <c r="F1455" s="67" t="s">
        <v>350</v>
      </c>
      <c r="G1455" s="70">
        <v>1538</v>
      </c>
      <c r="H1455" s="8" t="s">
        <v>15</v>
      </c>
      <c r="I1455" s="80">
        <v>101466206.92</v>
      </c>
      <c r="J1455" s="164">
        <v>8.4748223662354256E-3</v>
      </c>
      <c r="K1455" s="164">
        <v>0.2213066504369125</v>
      </c>
      <c r="L1455" s="80">
        <v>100627366.62</v>
      </c>
    </row>
    <row r="1456" spans="1:12" ht="31.5" customHeight="1" x14ac:dyDescent="0.25">
      <c r="A1456" s="64">
        <v>1166</v>
      </c>
      <c r="B1456" s="54" t="s">
        <v>1561</v>
      </c>
      <c r="C1456" s="67" t="s">
        <v>78</v>
      </c>
      <c r="D1456" s="82" t="s">
        <v>526</v>
      </c>
      <c r="E1456" s="73">
        <v>90.7</v>
      </c>
      <c r="F1456" s="67" t="s">
        <v>350</v>
      </c>
      <c r="G1456" s="70">
        <v>1248</v>
      </c>
      <c r="H1456" s="8" t="s">
        <v>15</v>
      </c>
      <c r="I1456" s="80">
        <v>79531192.849999994</v>
      </c>
      <c r="J1456" s="164">
        <v>6.8768389551767308E-3</v>
      </c>
      <c r="K1456" s="164">
        <v>0.1734644708731724</v>
      </c>
      <c r="L1456" s="80">
        <v>65546628.869999997</v>
      </c>
    </row>
    <row r="1457" spans="1:12" ht="31.5" customHeight="1" x14ac:dyDescent="0.25">
      <c r="A1457" s="64">
        <v>1167</v>
      </c>
      <c r="B1457" s="54" t="s">
        <v>1562</v>
      </c>
      <c r="C1457" s="67" t="s">
        <v>78</v>
      </c>
      <c r="D1457" s="82" t="s">
        <v>526</v>
      </c>
      <c r="E1457" s="73">
        <v>90.2</v>
      </c>
      <c r="F1457" s="67" t="s">
        <v>350</v>
      </c>
      <c r="G1457" s="70">
        <v>2641</v>
      </c>
      <c r="H1457" s="8" t="s">
        <v>15</v>
      </c>
      <c r="I1457" s="80">
        <v>165820839.72</v>
      </c>
      <c r="J1457" s="164">
        <v>1.4552669615882809E-2</v>
      </c>
      <c r="K1457" s="164">
        <v>0.3616697196535878</v>
      </c>
      <c r="L1457" s="80">
        <v>179176649.74000001</v>
      </c>
    </row>
    <row r="1458" spans="1:12" ht="31.5" customHeight="1" x14ac:dyDescent="0.25">
      <c r="A1458" s="64">
        <v>1168</v>
      </c>
      <c r="B1458" s="54" t="s">
        <v>1563</v>
      </c>
      <c r="C1458" s="67" t="s">
        <v>78</v>
      </c>
      <c r="D1458" s="82" t="s">
        <v>526</v>
      </c>
      <c r="E1458" s="73">
        <v>61.7</v>
      </c>
      <c r="F1458" s="67" t="s">
        <v>350</v>
      </c>
      <c r="G1458" s="70">
        <v>1401</v>
      </c>
      <c r="H1458" s="8" t="s">
        <v>15</v>
      </c>
      <c r="I1458" s="80">
        <v>59555472.780000001</v>
      </c>
      <c r="J1458" s="164">
        <v>7.7199129617008012E-3</v>
      </c>
      <c r="K1458" s="164">
        <v>0.12989568247604025</v>
      </c>
      <c r="L1458" s="80">
        <v>95584020.280000001</v>
      </c>
    </row>
    <row r="1459" spans="1:12" ht="31.5" customHeight="1" x14ac:dyDescent="0.25">
      <c r="A1459" s="64">
        <v>1169</v>
      </c>
      <c r="B1459" s="54" t="s">
        <v>1564</v>
      </c>
      <c r="C1459" s="67" t="s">
        <v>78</v>
      </c>
      <c r="D1459" s="82" t="s">
        <v>526</v>
      </c>
      <c r="E1459" s="73">
        <v>53.4</v>
      </c>
      <c r="F1459" s="67" t="s">
        <v>350</v>
      </c>
      <c r="G1459" s="70">
        <v>1615</v>
      </c>
      <c r="H1459" s="8" t="s">
        <v>15</v>
      </c>
      <c r="I1459" s="80">
        <v>84804884.099999994</v>
      </c>
      <c r="J1459" s="164">
        <v>8.8991145133096305E-3</v>
      </c>
      <c r="K1459" s="164">
        <v>0.1849668516303061</v>
      </c>
      <c r="L1459" s="80">
        <v>83798392.739999995</v>
      </c>
    </row>
    <row r="1460" spans="1:12" ht="47.25" customHeight="1" x14ac:dyDescent="0.25">
      <c r="A1460" s="64">
        <v>1170</v>
      </c>
      <c r="B1460" s="54" t="s">
        <v>1565</v>
      </c>
      <c r="C1460" s="67" t="s">
        <v>78</v>
      </c>
      <c r="D1460" s="82" t="s">
        <v>526</v>
      </c>
      <c r="E1460" s="73">
        <v>75.5</v>
      </c>
      <c r="F1460" s="67" t="s">
        <v>350</v>
      </c>
      <c r="G1460" s="73">
        <v>1245</v>
      </c>
      <c r="H1460" s="8" t="s">
        <v>15</v>
      </c>
      <c r="I1460" s="80">
        <f>64443239.21+31977282.64</f>
        <v>96420521.849999994</v>
      </c>
      <c r="J1460" s="164">
        <v>6.8603080923037088E-3</v>
      </c>
      <c r="K1460" s="164">
        <v>0.2103015710523875</v>
      </c>
      <c r="L1460" s="80">
        <f>76659860.26+9743369.27</f>
        <v>86403229.530000001</v>
      </c>
    </row>
    <row r="1461" spans="1:12" ht="47.25" customHeight="1" x14ac:dyDescent="0.25">
      <c r="A1461" s="64">
        <v>1171</v>
      </c>
      <c r="B1461" s="54" t="s">
        <v>1566</v>
      </c>
      <c r="C1461" s="67" t="s">
        <v>78</v>
      </c>
      <c r="D1461" s="82" t="s">
        <v>526</v>
      </c>
      <c r="E1461" s="73">
        <v>88.6</v>
      </c>
      <c r="F1461" s="67" t="s">
        <v>350</v>
      </c>
      <c r="G1461" s="73">
        <v>2164</v>
      </c>
      <c r="H1461" s="8" t="s">
        <v>15</v>
      </c>
      <c r="I1461" s="80">
        <v>157008215.30000001</v>
      </c>
      <c r="J1461" s="164">
        <v>1.1924262419072473E-2</v>
      </c>
      <c r="K1461" s="164">
        <v>0.3424486168731673</v>
      </c>
      <c r="L1461" s="80">
        <v>191486231.13999999</v>
      </c>
    </row>
    <row r="1462" spans="1:12" ht="31.5" customHeight="1" x14ac:dyDescent="0.25">
      <c r="A1462" s="64">
        <v>1172</v>
      </c>
      <c r="B1462" s="54" t="s">
        <v>1567</v>
      </c>
      <c r="C1462" s="67" t="s">
        <v>78</v>
      </c>
      <c r="D1462" s="82" t="s">
        <v>526</v>
      </c>
      <c r="E1462" s="73">
        <v>95.4</v>
      </c>
      <c r="F1462" s="67" t="s">
        <v>350</v>
      </c>
      <c r="G1462" s="70">
        <v>972</v>
      </c>
      <c r="H1462" s="8" t="s">
        <v>15</v>
      </c>
      <c r="I1462" s="81">
        <v>89736129.890000001</v>
      </c>
      <c r="J1462" s="164">
        <v>5.3559995708587996E-3</v>
      </c>
      <c r="K1462" s="164">
        <v>0.19572232896007824</v>
      </c>
      <c r="L1462" s="80">
        <v>87235192.599999994</v>
      </c>
    </row>
    <row r="1463" spans="1:12" ht="31.5" customHeight="1" x14ac:dyDescent="0.25">
      <c r="A1463" s="64">
        <v>1173</v>
      </c>
      <c r="B1463" s="54" t="s">
        <v>1568</v>
      </c>
      <c r="C1463" s="67" t="s">
        <v>78</v>
      </c>
      <c r="D1463" s="82" t="s">
        <v>526</v>
      </c>
      <c r="E1463" s="73">
        <v>67.400000000000006</v>
      </c>
      <c r="F1463" s="67" t="s">
        <v>350</v>
      </c>
      <c r="G1463" s="70">
        <v>1443</v>
      </c>
      <c r="H1463" s="8" t="s">
        <v>15</v>
      </c>
      <c r="I1463" s="81">
        <v>76512463</v>
      </c>
      <c r="J1463" s="164">
        <v>7.9513450419230955E-3</v>
      </c>
      <c r="K1463" s="164">
        <v>0.16688035767966206</v>
      </c>
      <c r="L1463" s="80">
        <v>42360916</v>
      </c>
    </row>
    <row r="1464" spans="1:12" ht="31.5" customHeight="1" x14ac:dyDescent="0.25">
      <c r="A1464" s="64">
        <v>1174</v>
      </c>
      <c r="B1464" s="54" t="s">
        <v>1569</v>
      </c>
      <c r="C1464" s="67" t="s">
        <v>78</v>
      </c>
      <c r="D1464" s="82" t="s">
        <v>526</v>
      </c>
      <c r="E1464" s="73">
        <v>92.3</v>
      </c>
      <c r="F1464" s="67" t="s">
        <v>350</v>
      </c>
      <c r="G1464" s="70">
        <v>713</v>
      </c>
      <c r="H1464" s="8" t="s">
        <v>15</v>
      </c>
      <c r="I1464" s="81">
        <v>45964862.520000003</v>
      </c>
      <c r="J1464" s="164">
        <v>3.9288350761546541E-3</v>
      </c>
      <c r="K1464" s="164">
        <v>0.10025337568905726</v>
      </c>
      <c r="L1464" s="80">
        <v>6207228</v>
      </c>
    </row>
    <row r="1465" spans="1:12" ht="31.5" customHeight="1" x14ac:dyDescent="0.25">
      <c r="A1465" s="64">
        <v>1175</v>
      </c>
      <c r="B1465" s="54" t="s">
        <v>1570</v>
      </c>
      <c r="C1465" s="67" t="s">
        <v>78</v>
      </c>
      <c r="D1465" s="82" t="s">
        <v>526</v>
      </c>
      <c r="E1465" s="73">
        <v>90.3</v>
      </c>
      <c r="F1465" s="67" t="s">
        <v>350</v>
      </c>
      <c r="G1465" s="70">
        <v>1029</v>
      </c>
      <c r="H1465" s="8" t="s">
        <v>15</v>
      </c>
      <c r="I1465" s="80">
        <v>50684200.270000003</v>
      </c>
      <c r="J1465" s="164">
        <v>5.6700859654461987E-3</v>
      </c>
      <c r="K1465" s="164">
        <v>0.11054666309415793</v>
      </c>
      <c r="L1465" s="80">
        <v>39539118.009999998</v>
      </c>
    </row>
    <row r="1466" spans="1:12" ht="31.5" customHeight="1" x14ac:dyDescent="0.25">
      <c r="A1466" s="64">
        <v>1176</v>
      </c>
      <c r="B1466" s="54" t="s">
        <v>1571</v>
      </c>
      <c r="C1466" s="67" t="s">
        <v>78</v>
      </c>
      <c r="D1466" s="82" t="s">
        <v>526</v>
      </c>
      <c r="E1466" s="73">
        <v>97.2</v>
      </c>
      <c r="F1466" s="67" t="s">
        <v>350</v>
      </c>
      <c r="G1466" s="70">
        <v>1451</v>
      </c>
      <c r="H1466" s="8" t="s">
        <v>15</v>
      </c>
      <c r="I1466" s="80">
        <v>97675197.75</v>
      </c>
      <c r="J1466" s="164">
        <v>7.9954273429178168E-3</v>
      </c>
      <c r="K1466" s="164">
        <v>0.21303812866345345</v>
      </c>
      <c r="L1466" s="80">
        <v>114610780.94</v>
      </c>
    </row>
    <row r="1467" spans="1:12" ht="31.5" customHeight="1" x14ac:dyDescent="0.25">
      <c r="A1467" s="64">
        <v>1177</v>
      </c>
      <c r="B1467" s="54" t="s">
        <v>1572</v>
      </c>
      <c r="C1467" s="67" t="s">
        <v>78</v>
      </c>
      <c r="D1467" s="82" t="s">
        <v>526</v>
      </c>
      <c r="E1467" s="73">
        <v>92.4</v>
      </c>
      <c r="F1467" s="67" t="s">
        <v>350</v>
      </c>
      <c r="G1467" s="70">
        <v>2165</v>
      </c>
      <c r="H1467" s="8" t="s">
        <v>15</v>
      </c>
      <c r="I1467" s="80">
        <v>158999869.56</v>
      </c>
      <c r="J1467" s="164">
        <v>1.1929772706696812E-2</v>
      </c>
      <c r="K1467" s="164">
        <v>0.3467925885903374</v>
      </c>
      <c r="L1467" s="80">
        <v>149435926.63</v>
      </c>
    </row>
    <row r="1468" spans="1:12" ht="47.25" customHeight="1" x14ac:dyDescent="0.25">
      <c r="A1468" s="64">
        <v>1178</v>
      </c>
      <c r="B1468" s="54" t="s">
        <v>1573</v>
      </c>
      <c r="C1468" s="67" t="s">
        <v>78</v>
      </c>
      <c r="D1468" s="82" t="s">
        <v>526</v>
      </c>
      <c r="E1468" s="73">
        <v>96.1</v>
      </c>
      <c r="F1468" s="67" t="s">
        <v>350</v>
      </c>
      <c r="G1468" s="70">
        <v>637</v>
      </c>
      <c r="H1468" s="8" t="s">
        <v>15</v>
      </c>
      <c r="I1468" s="80">
        <v>54101708.289999999</v>
      </c>
      <c r="J1468" s="164">
        <v>3.5100532167047895E-3</v>
      </c>
      <c r="K1468" s="164">
        <v>0.11800054627068976</v>
      </c>
      <c r="L1468" s="80">
        <v>64286832.740000002</v>
      </c>
    </row>
    <row r="1469" spans="1:12" ht="31.5" customHeight="1" x14ac:dyDescent="0.25">
      <c r="A1469" s="64">
        <v>1179</v>
      </c>
      <c r="B1469" s="54" t="s">
        <v>1574</v>
      </c>
      <c r="C1469" s="67" t="s">
        <v>78</v>
      </c>
      <c r="D1469" s="82" t="s">
        <v>526</v>
      </c>
      <c r="E1469" s="73">
        <v>91.3</v>
      </c>
      <c r="F1469" s="67" t="s">
        <v>350</v>
      </c>
      <c r="G1469" s="70">
        <v>1149</v>
      </c>
      <c r="H1469" s="8" t="s">
        <v>15</v>
      </c>
      <c r="I1469" s="80">
        <v>81828335.569999993</v>
      </c>
      <c r="J1469" s="164">
        <v>6.3313204803670383E-3</v>
      </c>
      <c r="K1469" s="164">
        <v>0.17847473957612647</v>
      </c>
      <c r="L1469" s="80">
        <v>87804131.709999993</v>
      </c>
    </row>
    <row r="1470" spans="1:12" ht="31.5" customHeight="1" x14ac:dyDescent="0.25">
      <c r="A1470" s="64">
        <v>1180</v>
      </c>
      <c r="B1470" s="54" t="s">
        <v>1575</v>
      </c>
      <c r="C1470" s="67" t="s">
        <v>78</v>
      </c>
      <c r="D1470" s="82" t="s">
        <v>526</v>
      </c>
      <c r="E1470" s="73">
        <v>97.3</v>
      </c>
      <c r="F1470" s="67" t="s">
        <v>350</v>
      </c>
      <c r="G1470" s="70">
        <v>1124</v>
      </c>
      <c r="H1470" s="8" t="s">
        <v>15</v>
      </c>
      <c r="I1470" s="80">
        <v>49448768.390000001</v>
      </c>
      <c r="J1470" s="164">
        <v>6.1935632897585306E-3</v>
      </c>
      <c r="K1470" s="164">
        <v>0.10785207836979405</v>
      </c>
      <c r="L1470" s="80">
        <v>93754051.489999995</v>
      </c>
    </row>
    <row r="1471" spans="1:12" ht="31.5" customHeight="1" x14ac:dyDescent="0.25">
      <c r="A1471" s="64">
        <v>1181</v>
      </c>
      <c r="B1471" s="54" t="s">
        <v>1576</v>
      </c>
      <c r="C1471" s="67" t="s">
        <v>78</v>
      </c>
      <c r="D1471" s="82" t="s">
        <v>526</v>
      </c>
      <c r="E1471" s="73">
        <v>92.9</v>
      </c>
      <c r="F1471" s="67" t="s">
        <v>350</v>
      </c>
      <c r="G1471" s="70">
        <v>1155</v>
      </c>
      <c r="H1471" s="8" t="s">
        <v>15</v>
      </c>
      <c r="I1471" s="80">
        <v>61354835.640000001</v>
      </c>
      <c r="J1471" s="164">
        <v>6.3643822061130798E-3</v>
      </c>
      <c r="K1471" s="164">
        <v>0.13382024987197283</v>
      </c>
      <c r="L1471" s="80">
        <v>63561719.590000004</v>
      </c>
    </row>
    <row r="1472" spans="1:12" ht="31.5" customHeight="1" x14ac:dyDescent="0.25">
      <c r="A1472" s="64">
        <v>1182</v>
      </c>
      <c r="B1472" s="54" t="s">
        <v>1577</v>
      </c>
      <c r="C1472" s="67" t="s">
        <v>78</v>
      </c>
      <c r="D1472" s="82" t="s">
        <v>526</v>
      </c>
      <c r="E1472" s="73">
        <v>93.5</v>
      </c>
      <c r="F1472" s="67" t="s">
        <v>350</v>
      </c>
      <c r="G1472" s="70">
        <v>963</v>
      </c>
      <c r="H1472" s="8" t="s">
        <v>15</v>
      </c>
      <c r="I1472" s="80">
        <v>75292812.859999999</v>
      </c>
      <c r="J1472" s="164">
        <v>5.3064069822397371E-3</v>
      </c>
      <c r="K1472" s="164">
        <v>0.16422019430722884</v>
      </c>
      <c r="L1472" s="80">
        <v>60096067.909999996</v>
      </c>
    </row>
    <row r="1473" spans="1:12" ht="31.5" customHeight="1" x14ac:dyDescent="0.25">
      <c r="A1473" s="64">
        <v>1183</v>
      </c>
      <c r="B1473" s="54" t="s">
        <v>1578</v>
      </c>
      <c r="C1473" s="67" t="s">
        <v>78</v>
      </c>
      <c r="D1473" s="82" t="s">
        <v>526</v>
      </c>
      <c r="E1473" s="73">
        <v>96.7</v>
      </c>
      <c r="F1473" s="67" t="s">
        <v>350</v>
      </c>
      <c r="G1473" s="70">
        <v>959</v>
      </c>
      <c r="H1473" s="8" t="s">
        <v>15</v>
      </c>
      <c r="I1473" s="80">
        <v>58476912.240000002</v>
      </c>
      <c r="J1473" s="164">
        <v>5.2843658317423756E-3</v>
      </c>
      <c r="K1473" s="164">
        <v>0.12754324783157756</v>
      </c>
      <c r="L1473" s="80">
        <v>53373726.68</v>
      </c>
    </row>
    <row r="1474" spans="1:12" ht="47.25" customHeight="1" x14ac:dyDescent="0.25">
      <c r="A1474" s="64">
        <v>1184</v>
      </c>
      <c r="B1474" s="41" t="s">
        <v>1579</v>
      </c>
      <c r="C1474" s="67" t="s">
        <v>78</v>
      </c>
      <c r="D1474" s="82" t="s">
        <v>526</v>
      </c>
      <c r="E1474" s="73">
        <v>72</v>
      </c>
      <c r="F1474" s="67" t="s">
        <v>350</v>
      </c>
      <c r="G1474" s="70">
        <v>2174</v>
      </c>
      <c r="H1474" s="8" t="s">
        <v>15</v>
      </c>
      <c r="I1474" s="80">
        <v>115986690.02</v>
      </c>
      <c r="J1474" s="164">
        <v>1.1979365295315875E-2</v>
      </c>
      <c r="K1474" s="164">
        <v>0.25297709102133709</v>
      </c>
      <c r="L1474" s="80">
        <v>104582688.11</v>
      </c>
    </row>
    <row r="1475" spans="1:12" ht="31.5" customHeight="1" x14ac:dyDescent="0.25">
      <c r="A1475" s="64">
        <v>1185</v>
      </c>
      <c r="B1475" s="67" t="s">
        <v>1580</v>
      </c>
      <c r="C1475" s="67" t="s">
        <v>78</v>
      </c>
      <c r="D1475" s="82" t="s">
        <v>526</v>
      </c>
      <c r="E1475" s="73">
        <v>95.7</v>
      </c>
      <c r="F1475" s="67" t="s">
        <v>350</v>
      </c>
      <c r="G1475" s="73">
        <v>265</v>
      </c>
      <c r="H1475" s="8" t="s">
        <v>15</v>
      </c>
      <c r="I1475" s="80">
        <v>33238441</v>
      </c>
      <c r="J1475" s="164">
        <v>1.4602262204501872E-3</v>
      </c>
      <c r="K1475" s="164">
        <v>7.2495939946337157E-2</v>
      </c>
      <c r="L1475" s="80">
        <v>57150992</v>
      </c>
    </row>
    <row r="1476" spans="1:12" ht="47.25" customHeight="1" x14ac:dyDescent="0.25">
      <c r="A1476" s="64">
        <v>1186</v>
      </c>
      <c r="B1476" s="67" t="s">
        <v>1581</v>
      </c>
      <c r="C1476" s="67" t="s">
        <v>78</v>
      </c>
      <c r="D1476" s="82" t="s">
        <v>526</v>
      </c>
      <c r="E1476" s="73">
        <v>100</v>
      </c>
      <c r="F1476" s="67" t="s">
        <v>350</v>
      </c>
      <c r="G1476" s="73">
        <v>194</v>
      </c>
      <c r="H1476" s="8" t="s">
        <v>15</v>
      </c>
      <c r="I1476" s="80">
        <v>32538624.030000001</v>
      </c>
      <c r="J1476" s="164">
        <v>1.0689957991220239E-3</v>
      </c>
      <c r="K1476" s="164">
        <v>7.0969578074234083E-2</v>
      </c>
      <c r="L1476" s="80">
        <v>41314313</v>
      </c>
    </row>
    <row r="1477" spans="1:12" ht="47.25" customHeight="1" x14ac:dyDescent="0.25">
      <c r="A1477" s="64">
        <v>1187</v>
      </c>
      <c r="B1477" s="67" t="s">
        <v>1582</v>
      </c>
      <c r="C1477" s="67" t="s">
        <v>78</v>
      </c>
      <c r="D1477" s="82" t="s">
        <v>526</v>
      </c>
      <c r="E1477" s="73">
        <v>91.6</v>
      </c>
      <c r="F1477" s="67" t="s">
        <v>350</v>
      </c>
      <c r="G1477" s="73">
        <v>297</v>
      </c>
      <c r="H1477" s="8" t="s">
        <v>15</v>
      </c>
      <c r="I1477" s="80">
        <v>29869792.84</v>
      </c>
      <c r="J1477" s="164">
        <v>1.6365554244290779E-3</v>
      </c>
      <c r="K1477" s="164">
        <v>6.5148624387593029E-2</v>
      </c>
      <c r="L1477" s="80">
        <v>26554091.579999998</v>
      </c>
    </row>
    <row r="1478" spans="1:12" ht="31.5" customHeight="1" x14ac:dyDescent="0.25">
      <c r="A1478" s="64">
        <v>1188</v>
      </c>
      <c r="B1478" s="67" t="s">
        <v>1583</v>
      </c>
      <c r="C1478" s="67" t="s">
        <v>78</v>
      </c>
      <c r="D1478" s="82" t="s">
        <v>526</v>
      </c>
      <c r="E1478" s="73">
        <v>98.8</v>
      </c>
      <c r="F1478" s="67" t="s">
        <v>350</v>
      </c>
      <c r="G1478" s="73">
        <v>798</v>
      </c>
      <c r="H1478" s="8" t="s">
        <v>15</v>
      </c>
      <c r="I1478" s="80">
        <v>65690982.719999999</v>
      </c>
      <c r="J1478" s="164">
        <v>4.3972095242235821E-3</v>
      </c>
      <c r="K1478" s="164">
        <v>0.14327776499159489</v>
      </c>
      <c r="L1478" s="80">
        <v>110241845.23999999</v>
      </c>
    </row>
    <row r="1479" spans="1:12" ht="47.25" customHeight="1" x14ac:dyDescent="0.25">
      <c r="A1479" s="64">
        <v>1189</v>
      </c>
      <c r="B1479" s="67" t="s">
        <v>1584</v>
      </c>
      <c r="C1479" s="67" t="s">
        <v>78</v>
      </c>
      <c r="D1479" s="82" t="s">
        <v>526</v>
      </c>
      <c r="E1479" s="73">
        <v>83.8</v>
      </c>
      <c r="F1479" s="67" t="s">
        <v>350</v>
      </c>
      <c r="G1479" s="73">
        <v>1600</v>
      </c>
      <c r="H1479" s="8" t="s">
        <v>15</v>
      </c>
      <c r="I1479" s="80">
        <v>112491488.12</v>
      </c>
      <c r="J1479" s="164">
        <v>8.8164601989445257E-3</v>
      </c>
      <c r="K1479" s="164">
        <v>0.24535375071356746</v>
      </c>
      <c r="L1479" s="80">
        <v>101302068.06999999</v>
      </c>
    </row>
    <row r="1480" spans="1:12" ht="31.5" customHeight="1" x14ac:dyDescent="0.25">
      <c r="A1480" s="64">
        <v>1190</v>
      </c>
      <c r="B1480" s="67" t="s">
        <v>1585</v>
      </c>
      <c r="C1480" s="67" t="s">
        <v>78</v>
      </c>
      <c r="D1480" s="82" t="s">
        <v>526</v>
      </c>
      <c r="E1480" s="73">
        <v>81.099999999999994</v>
      </c>
      <c r="F1480" s="67" t="s">
        <v>350</v>
      </c>
      <c r="G1480" s="70">
        <v>813</v>
      </c>
      <c r="H1480" s="8" t="s">
        <v>15</v>
      </c>
      <c r="I1480" s="80">
        <f>51044811.09+31572650.11</f>
        <v>82617461.200000003</v>
      </c>
      <c r="J1480" s="164">
        <v>4.4798638385886878E-3</v>
      </c>
      <c r="K1480" s="164">
        <v>0.18019589142806189</v>
      </c>
      <c r="L1480" s="80">
        <f>77679700+9457700.9</f>
        <v>87137400.900000006</v>
      </c>
    </row>
    <row r="1481" spans="1:12" ht="31.5" customHeight="1" x14ac:dyDescent="0.25">
      <c r="A1481" s="64">
        <v>1191</v>
      </c>
      <c r="B1481" s="67" t="s">
        <v>1586</v>
      </c>
      <c r="C1481" s="67" t="s">
        <v>78</v>
      </c>
      <c r="D1481" s="82" t="s">
        <v>526</v>
      </c>
      <c r="E1481" s="73">
        <v>98.1</v>
      </c>
      <c r="F1481" s="67" t="s">
        <v>350</v>
      </c>
      <c r="G1481" s="70">
        <v>672</v>
      </c>
      <c r="H1481" s="8" t="s">
        <v>15</v>
      </c>
      <c r="I1481" s="80">
        <v>31800312.07</v>
      </c>
      <c r="J1481" s="164">
        <v>3.7029132835567011E-3</v>
      </c>
      <c r="K1481" s="164">
        <v>6.9359255270170492E-2</v>
      </c>
      <c r="L1481" s="80">
        <v>45055837.149999999</v>
      </c>
    </row>
    <row r="1482" spans="1:12" ht="31.5" customHeight="1" x14ac:dyDescent="0.25">
      <c r="A1482" s="64">
        <v>1192</v>
      </c>
      <c r="B1482" s="67" t="s">
        <v>1587</v>
      </c>
      <c r="C1482" s="67" t="s">
        <v>78</v>
      </c>
      <c r="D1482" s="82" t="s">
        <v>526</v>
      </c>
      <c r="E1482" s="73">
        <v>89.6</v>
      </c>
      <c r="F1482" s="67" t="s">
        <v>350</v>
      </c>
      <c r="G1482" s="70">
        <v>796</v>
      </c>
      <c r="H1482" s="8" t="s">
        <v>15</v>
      </c>
      <c r="I1482" s="80">
        <v>58752545.090000004</v>
      </c>
      <c r="J1482" s="164">
        <v>4.3861889489749022E-3</v>
      </c>
      <c r="K1482" s="164">
        <v>0.12814442712698548</v>
      </c>
      <c r="L1482" s="80">
        <v>63281591.43</v>
      </c>
    </row>
    <row r="1483" spans="1:12" ht="31.5" customHeight="1" x14ac:dyDescent="0.25">
      <c r="A1483" s="64">
        <v>1193</v>
      </c>
      <c r="B1483" s="67" t="s">
        <v>1588</v>
      </c>
      <c r="C1483" s="67" t="s">
        <v>78</v>
      </c>
      <c r="D1483" s="82" t="s">
        <v>526</v>
      </c>
      <c r="E1483" s="73">
        <v>96.8</v>
      </c>
      <c r="F1483" s="67" t="s">
        <v>350</v>
      </c>
      <c r="G1483" s="70">
        <v>863</v>
      </c>
      <c r="H1483" s="8" t="s">
        <v>15</v>
      </c>
      <c r="I1483" s="80">
        <v>68174732.920000002</v>
      </c>
      <c r="J1483" s="164">
        <v>4.7553782198057042E-3</v>
      </c>
      <c r="K1483" s="164">
        <v>0.14869504089033223</v>
      </c>
      <c r="L1483" s="80">
        <v>62341081.259999998</v>
      </c>
    </row>
    <row r="1484" spans="1:12" ht="31.5" customHeight="1" x14ac:dyDescent="0.25">
      <c r="A1484" s="64">
        <v>1194</v>
      </c>
      <c r="B1484" s="64" t="s">
        <v>1589</v>
      </c>
      <c r="C1484" s="64" t="s">
        <v>74</v>
      </c>
      <c r="D1484" s="64" t="s">
        <v>1590</v>
      </c>
      <c r="E1484" s="70">
        <v>100</v>
      </c>
      <c r="F1484" s="64" t="s">
        <v>1591</v>
      </c>
      <c r="G1484" s="70" t="s">
        <v>1592</v>
      </c>
      <c r="H1484" s="64" t="s">
        <v>1593</v>
      </c>
      <c r="I1484" s="80" t="s">
        <v>1594</v>
      </c>
      <c r="J1484" s="162">
        <v>8.4741662836182743E-2</v>
      </c>
      <c r="K1484" s="162">
        <v>0.34500889893445724</v>
      </c>
      <c r="L1484" s="80">
        <v>0</v>
      </c>
    </row>
    <row r="1485" spans="1:12" ht="47.25" customHeight="1" x14ac:dyDescent="0.25">
      <c r="A1485" s="64">
        <v>1195</v>
      </c>
      <c r="B1485" s="64" t="s">
        <v>1595</v>
      </c>
      <c r="C1485" s="64" t="s">
        <v>74</v>
      </c>
      <c r="D1485" s="64" t="s">
        <v>1590</v>
      </c>
      <c r="E1485" s="70">
        <v>100</v>
      </c>
      <c r="F1485" s="64" t="s">
        <v>1596</v>
      </c>
      <c r="G1485" s="70">
        <v>322526</v>
      </c>
      <c r="H1485" s="64" t="s">
        <v>1597</v>
      </c>
      <c r="I1485" s="80">
        <v>8250.25</v>
      </c>
      <c r="J1485" s="162">
        <v>0.1299264510299393</v>
      </c>
      <c r="K1485" s="162">
        <v>8.4649846656660656E-5</v>
      </c>
      <c r="L1485" s="80">
        <v>0</v>
      </c>
    </row>
    <row r="1486" spans="1:12" ht="63" customHeight="1" x14ac:dyDescent="0.25">
      <c r="A1486" s="64">
        <v>1196</v>
      </c>
      <c r="B1486" s="64" t="s">
        <v>1598</v>
      </c>
      <c r="C1486" s="64" t="s">
        <v>74</v>
      </c>
      <c r="D1486" s="64" t="s">
        <v>1590</v>
      </c>
      <c r="E1486" s="70">
        <v>100</v>
      </c>
      <c r="F1486" s="64" t="s">
        <v>1599</v>
      </c>
      <c r="G1486" s="70">
        <v>27425</v>
      </c>
      <c r="H1486" s="64" t="s">
        <v>1600</v>
      </c>
      <c r="I1486" s="80">
        <v>58825.34</v>
      </c>
      <c r="J1486" s="162">
        <v>1.1047893563607539E-2</v>
      </c>
      <c r="K1486" s="162">
        <v>6.0356425690444846E-4</v>
      </c>
      <c r="L1486" s="80">
        <v>0</v>
      </c>
    </row>
    <row r="1487" spans="1:12" ht="16.5" customHeight="1" x14ac:dyDescent="0.25">
      <c r="A1487" s="188">
        <v>1197</v>
      </c>
      <c r="B1487" s="188" t="s">
        <v>1601</v>
      </c>
      <c r="C1487" s="188" t="s">
        <v>74</v>
      </c>
      <c r="D1487" s="188" t="s">
        <v>1590</v>
      </c>
      <c r="E1487" s="199">
        <v>100</v>
      </c>
      <c r="F1487" s="188" t="s">
        <v>1602</v>
      </c>
      <c r="G1487" s="70" t="s">
        <v>1603</v>
      </c>
      <c r="H1487" s="64" t="s">
        <v>1597</v>
      </c>
      <c r="I1487" s="80">
        <v>458.7</v>
      </c>
      <c r="J1487" s="226">
        <v>7.6741065592241964E-3</v>
      </c>
      <c r="K1487" s="226">
        <v>4.7063888562662027E-6</v>
      </c>
      <c r="L1487" s="225">
        <v>0</v>
      </c>
    </row>
    <row r="1488" spans="1:12" ht="15.75" customHeight="1" x14ac:dyDescent="0.25">
      <c r="A1488" s="188"/>
      <c r="B1488" s="188"/>
      <c r="C1488" s="188"/>
      <c r="D1488" s="188"/>
      <c r="E1488" s="199"/>
      <c r="F1488" s="188"/>
      <c r="G1488" s="70" t="s">
        <v>1604</v>
      </c>
      <c r="H1488" s="64" t="s">
        <v>1600</v>
      </c>
      <c r="I1488" s="80">
        <v>2645.2</v>
      </c>
      <c r="J1488" s="226">
        <v>7.6741065592241964E-3</v>
      </c>
      <c r="K1488" s="226">
        <v>4.7063888562662027E-6</v>
      </c>
      <c r="L1488" s="225"/>
    </row>
    <row r="1489" spans="1:12" ht="16.5" customHeight="1" x14ac:dyDescent="0.25">
      <c r="A1489" s="188">
        <v>1198</v>
      </c>
      <c r="B1489" s="188" t="s">
        <v>1605</v>
      </c>
      <c r="C1489" s="188" t="s">
        <v>74</v>
      </c>
      <c r="D1489" s="188" t="s">
        <v>1590</v>
      </c>
      <c r="E1489" s="199">
        <v>100</v>
      </c>
      <c r="F1489" s="188" t="s">
        <v>1602</v>
      </c>
      <c r="G1489" s="70" t="s">
        <v>1606</v>
      </c>
      <c r="H1489" s="64" t="s">
        <v>1597</v>
      </c>
      <c r="I1489" s="80">
        <v>478.45</v>
      </c>
      <c r="J1489" s="226">
        <v>6.5058698651690701E-3</v>
      </c>
      <c r="K1489" s="226">
        <v>4.9090293182484515E-6</v>
      </c>
      <c r="L1489" s="225">
        <v>0</v>
      </c>
    </row>
    <row r="1490" spans="1:12" ht="15.75" customHeight="1" x14ac:dyDescent="0.25">
      <c r="A1490" s="188"/>
      <c r="B1490" s="188"/>
      <c r="C1490" s="188"/>
      <c r="D1490" s="188"/>
      <c r="E1490" s="199"/>
      <c r="F1490" s="188"/>
      <c r="G1490" s="70" t="s">
        <v>1607</v>
      </c>
      <c r="H1490" s="64" t="s">
        <v>1600</v>
      </c>
      <c r="I1490" s="80">
        <v>3748.15</v>
      </c>
      <c r="J1490" s="226">
        <v>6.5058698651690701E-3</v>
      </c>
      <c r="K1490" s="226">
        <v>4.9090293182484515E-6</v>
      </c>
      <c r="L1490" s="225"/>
    </row>
    <row r="1491" spans="1:12" ht="47.25" customHeight="1" x14ac:dyDescent="0.25">
      <c r="A1491" s="64">
        <v>1199</v>
      </c>
      <c r="B1491" s="64" t="s">
        <v>1608</v>
      </c>
      <c r="C1491" s="64" t="s">
        <v>74</v>
      </c>
      <c r="D1491" s="64" t="s">
        <v>1590</v>
      </c>
      <c r="E1491" s="70">
        <v>100</v>
      </c>
      <c r="F1491" s="64" t="s">
        <v>1609</v>
      </c>
      <c r="G1491" s="70">
        <v>289</v>
      </c>
      <c r="H1491" s="64" t="s">
        <v>1610</v>
      </c>
      <c r="I1491" s="72">
        <v>364150</v>
      </c>
      <c r="J1491" s="162">
        <v>1.5924731234343553E-3</v>
      </c>
      <c r="K1491" s="162">
        <v>7.9424292286929695E-4</v>
      </c>
      <c r="L1491" s="72">
        <v>0</v>
      </c>
    </row>
    <row r="1492" spans="1:12" ht="47.25" customHeight="1" x14ac:dyDescent="0.25">
      <c r="A1492" s="64">
        <v>1200</v>
      </c>
      <c r="B1492" s="64" t="s">
        <v>1611</v>
      </c>
      <c r="C1492" s="64" t="s">
        <v>74</v>
      </c>
      <c r="D1492" s="64" t="s">
        <v>1590</v>
      </c>
      <c r="E1492" s="70">
        <v>100</v>
      </c>
      <c r="F1492" s="64" t="s">
        <v>1609</v>
      </c>
      <c r="G1492" s="70">
        <v>398</v>
      </c>
      <c r="H1492" s="64" t="s">
        <v>1610</v>
      </c>
      <c r="I1492" s="72">
        <v>569345</v>
      </c>
      <c r="J1492" s="162">
        <v>2.1930944744874511E-3</v>
      </c>
      <c r="K1492" s="162">
        <v>1.2417911215735818E-3</v>
      </c>
      <c r="L1492" s="72">
        <v>58310071.979999997</v>
      </c>
    </row>
    <row r="1493" spans="1:12" ht="47.25" customHeight="1" x14ac:dyDescent="0.25">
      <c r="A1493" s="64">
        <v>1201</v>
      </c>
      <c r="B1493" s="64" t="s">
        <v>1612</v>
      </c>
      <c r="C1493" s="64" t="s">
        <v>74</v>
      </c>
      <c r="D1493" s="64" t="s">
        <v>1590</v>
      </c>
      <c r="E1493" s="70">
        <v>100</v>
      </c>
      <c r="F1493" s="64" t="s">
        <v>1609</v>
      </c>
      <c r="G1493" s="70">
        <v>64</v>
      </c>
      <c r="H1493" s="64" t="s">
        <v>1610</v>
      </c>
      <c r="I1493" s="72">
        <v>110300</v>
      </c>
      <c r="J1493" s="162">
        <v>3.5265840795778105E-4</v>
      </c>
      <c r="K1493" s="162">
        <v>2.4057392391180405E-4</v>
      </c>
      <c r="L1493" s="72">
        <v>21577966.489999998</v>
      </c>
    </row>
    <row r="1494" spans="1:12" ht="47.25" customHeight="1" x14ac:dyDescent="0.25">
      <c r="A1494" s="64">
        <v>1202</v>
      </c>
      <c r="B1494" s="64" t="s">
        <v>1613</v>
      </c>
      <c r="C1494" s="64" t="s">
        <v>74</v>
      </c>
      <c r="D1494" s="64" t="s">
        <v>1590</v>
      </c>
      <c r="E1494" s="70">
        <v>100</v>
      </c>
      <c r="F1494" s="64" t="s">
        <v>1609</v>
      </c>
      <c r="G1494" s="70">
        <v>64</v>
      </c>
      <c r="H1494" s="64" t="s">
        <v>1610</v>
      </c>
      <c r="I1494" s="72">
        <v>135764.73000000001</v>
      </c>
      <c r="J1494" s="162">
        <v>3.5265840795778105E-4</v>
      </c>
      <c r="K1494" s="162">
        <v>2.9611472189416705E-4</v>
      </c>
      <c r="L1494" s="72">
        <v>28054564.52</v>
      </c>
    </row>
    <row r="1495" spans="1:12" ht="47.25" customHeight="1" x14ac:dyDescent="0.25">
      <c r="A1495" s="64">
        <v>1203</v>
      </c>
      <c r="B1495" s="64" t="s">
        <v>1614</v>
      </c>
      <c r="C1495" s="64" t="s">
        <v>74</v>
      </c>
      <c r="D1495" s="64" t="s">
        <v>1590</v>
      </c>
      <c r="E1495" s="70">
        <v>100</v>
      </c>
      <c r="F1495" s="64" t="s">
        <v>1609</v>
      </c>
      <c r="G1495" s="70">
        <v>54</v>
      </c>
      <c r="H1495" s="64" t="s">
        <v>1610</v>
      </c>
      <c r="I1495" s="72">
        <v>78250</v>
      </c>
      <c r="J1495" s="162">
        <v>2.9755553171437779E-4</v>
      </c>
      <c r="K1495" s="162">
        <v>1.7067007748049564E-4</v>
      </c>
      <c r="L1495" s="72">
        <v>91962132.969999999</v>
      </c>
    </row>
    <row r="1496" spans="1:12" ht="47.25" customHeight="1" x14ac:dyDescent="0.25">
      <c r="A1496" s="64">
        <v>1204</v>
      </c>
      <c r="B1496" s="64" t="s">
        <v>1615</v>
      </c>
      <c r="C1496" s="64" t="s">
        <v>74</v>
      </c>
      <c r="D1496" s="64" t="s">
        <v>1590</v>
      </c>
      <c r="E1496" s="70">
        <v>100</v>
      </c>
      <c r="F1496" s="64" t="s">
        <v>1609</v>
      </c>
      <c r="G1496" s="70">
        <v>103</v>
      </c>
      <c r="H1496" s="64" t="s">
        <v>1610</v>
      </c>
      <c r="I1496" s="72">
        <v>27322.6</v>
      </c>
      <c r="J1496" s="162">
        <v>5.6755962530705389E-4</v>
      </c>
      <c r="K1496" s="162">
        <v>5.9592974555509136E-5</v>
      </c>
      <c r="L1496" s="72">
        <v>29163835.129999999</v>
      </c>
    </row>
    <row r="1497" spans="1:12" ht="47.25" customHeight="1" x14ac:dyDescent="0.25">
      <c r="A1497" s="64">
        <v>1205</v>
      </c>
      <c r="B1497" s="64" t="s">
        <v>1616</v>
      </c>
      <c r="C1497" s="64" t="s">
        <v>74</v>
      </c>
      <c r="D1497" s="64" t="s">
        <v>1590</v>
      </c>
      <c r="E1497" s="70">
        <v>100</v>
      </c>
      <c r="F1497" s="64" t="s">
        <v>1609</v>
      </c>
      <c r="G1497" s="70">
        <v>46</v>
      </c>
      <c r="H1497" s="64" t="s">
        <v>1610</v>
      </c>
      <c r="I1497" s="72">
        <v>250750</v>
      </c>
      <c r="J1497" s="162">
        <v>2.5347323071965512E-4</v>
      </c>
      <c r="K1497" s="162">
        <v>5.4690762847583747E-4</v>
      </c>
      <c r="L1497" s="72">
        <v>21750619.68</v>
      </c>
    </row>
    <row r="1498" spans="1:12" ht="47.25" customHeight="1" x14ac:dyDescent="0.25">
      <c r="A1498" s="64">
        <v>1206</v>
      </c>
      <c r="B1498" s="64" t="s">
        <v>1617</v>
      </c>
      <c r="C1498" s="64" t="s">
        <v>74</v>
      </c>
      <c r="D1498" s="64" t="s">
        <v>1590</v>
      </c>
      <c r="E1498" s="70">
        <v>100</v>
      </c>
      <c r="F1498" s="64" t="s">
        <v>1609</v>
      </c>
      <c r="G1498" s="70">
        <v>81</v>
      </c>
      <c r="H1498" s="64" t="s">
        <v>1610</v>
      </c>
      <c r="I1498" s="72">
        <v>12271</v>
      </c>
      <c r="J1498" s="162">
        <v>4.4633329757156666E-4</v>
      </c>
      <c r="K1498" s="162">
        <v>2.6764121671094722E-5</v>
      </c>
      <c r="L1498" s="72">
        <v>23974260.420000002</v>
      </c>
    </row>
    <row r="1499" spans="1:12" ht="47.25" customHeight="1" x14ac:dyDescent="0.25">
      <c r="A1499" s="64">
        <v>1207</v>
      </c>
      <c r="B1499" s="64" t="s">
        <v>1618</v>
      </c>
      <c r="C1499" s="64" t="s">
        <v>74</v>
      </c>
      <c r="D1499" s="64" t="s">
        <v>1590</v>
      </c>
      <c r="E1499" s="70">
        <v>100</v>
      </c>
      <c r="F1499" s="64" t="s">
        <v>1609</v>
      </c>
      <c r="G1499" s="70">
        <v>90</v>
      </c>
      <c r="H1499" s="64" t="s">
        <v>1610</v>
      </c>
      <c r="I1499" s="72">
        <v>97025</v>
      </c>
      <c r="J1499" s="162">
        <v>4.9592588619062959E-4</v>
      </c>
      <c r="K1499" s="162">
        <v>2.1161999063955386E-4</v>
      </c>
      <c r="L1499" s="72">
        <v>24673840.390000001</v>
      </c>
    </row>
    <row r="1500" spans="1:12" ht="47.25" customHeight="1" x14ac:dyDescent="0.25">
      <c r="A1500" s="64">
        <v>1208</v>
      </c>
      <c r="B1500" s="64" t="s">
        <v>1619</v>
      </c>
      <c r="C1500" s="64" t="s">
        <v>74</v>
      </c>
      <c r="D1500" s="64" t="s">
        <v>1590</v>
      </c>
      <c r="E1500" s="70">
        <v>100</v>
      </c>
      <c r="F1500" s="64" t="s">
        <v>1609</v>
      </c>
      <c r="G1500" s="70">
        <v>61</v>
      </c>
      <c r="H1500" s="64" t="s">
        <v>1610</v>
      </c>
      <c r="I1500" s="72">
        <v>66214.44</v>
      </c>
      <c r="J1500" s="162">
        <v>3.3612754508476007E-4</v>
      </c>
      <c r="K1500" s="162">
        <v>1.444194709920464E-4</v>
      </c>
      <c r="L1500" s="72">
        <v>18544260</v>
      </c>
    </row>
    <row r="1501" spans="1:12" ht="47.25" customHeight="1" x14ac:dyDescent="0.25">
      <c r="A1501" s="64">
        <v>1209</v>
      </c>
      <c r="B1501" s="64" t="s">
        <v>1620</v>
      </c>
      <c r="C1501" s="64" t="s">
        <v>74</v>
      </c>
      <c r="D1501" s="64" t="s">
        <v>1590</v>
      </c>
      <c r="E1501" s="70">
        <v>100</v>
      </c>
      <c r="F1501" s="64" t="s">
        <v>1609</v>
      </c>
      <c r="G1501" s="70">
        <v>61</v>
      </c>
      <c r="H1501" s="64" t="s">
        <v>1610</v>
      </c>
      <c r="I1501" s="72">
        <v>166962</v>
      </c>
      <c r="J1501" s="162">
        <v>3.3612754508476007E-4</v>
      </c>
      <c r="K1501" s="162">
        <v>3.6415868979295226E-4</v>
      </c>
      <c r="L1501" s="72">
        <v>22677679.710000001</v>
      </c>
    </row>
    <row r="1502" spans="1:12" ht="47.25" customHeight="1" x14ac:dyDescent="0.25">
      <c r="A1502" s="64">
        <v>1210</v>
      </c>
      <c r="B1502" s="64" t="s">
        <v>1621</v>
      </c>
      <c r="C1502" s="64" t="s">
        <v>74</v>
      </c>
      <c r="D1502" s="64" t="s">
        <v>1590</v>
      </c>
      <c r="E1502" s="70">
        <v>100</v>
      </c>
      <c r="F1502" s="64" t="s">
        <v>1609</v>
      </c>
      <c r="G1502" s="70">
        <v>57</v>
      </c>
      <c r="H1502" s="64" t="s">
        <v>1610</v>
      </c>
      <c r="I1502" s="72">
        <v>214460.57</v>
      </c>
      <c r="J1502" s="162">
        <v>3.1408639458739877E-4</v>
      </c>
      <c r="K1502" s="162">
        <v>4.6775721531515987E-4</v>
      </c>
      <c r="L1502" s="72">
        <v>20260736.719999999</v>
      </c>
    </row>
    <row r="1503" spans="1:12" ht="47.25" customHeight="1" x14ac:dyDescent="0.25">
      <c r="A1503" s="64">
        <v>1211</v>
      </c>
      <c r="B1503" s="64" t="s">
        <v>1622</v>
      </c>
      <c r="C1503" s="64" t="s">
        <v>74</v>
      </c>
      <c r="D1503" s="64" t="s">
        <v>1590</v>
      </c>
      <c r="E1503" s="70">
        <v>100</v>
      </c>
      <c r="F1503" s="64" t="s">
        <v>1609</v>
      </c>
      <c r="G1503" s="70">
        <v>40</v>
      </c>
      <c r="H1503" s="64" t="s">
        <v>1610</v>
      </c>
      <c r="I1503" s="72">
        <v>45405</v>
      </c>
      <c r="J1503" s="162">
        <v>2.2041150497361314E-4</v>
      </c>
      <c r="K1503" s="162">
        <v>9.9032266683730407E-5</v>
      </c>
      <c r="L1503" s="72">
        <v>17748300</v>
      </c>
    </row>
    <row r="1504" spans="1:12" ht="31.5" customHeight="1" x14ac:dyDescent="0.25">
      <c r="A1504" s="64">
        <v>1212</v>
      </c>
      <c r="B1504" s="64" t="s">
        <v>1623</v>
      </c>
      <c r="C1504" s="64" t="s">
        <v>74</v>
      </c>
      <c r="D1504" s="64" t="s">
        <v>1590</v>
      </c>
      <c r="E1504" s="70">
        <v>100</v>
      </c>
      <c r="F1504" s="64" t="s">
        <v>1624</v>
      </c>
      <c r="G1504" s="70">
        <v>159</v>
      </c>
      <c r="H1504" s="64" t="s">
        <v>1610</v>
      </c>
      <c r="I1504" s="72">
        <v>514966</v>
      </c>
      <c r="J1504" s="162">
        <v>8.7613573227011228E-4</v>
      </c>
      <c r="K1504" s="162">
        <v>1.1231857778890852E-3</v>
      </c>
      <c r="L1504" s="72">
        <v>35400816.950000003</v>
      </c>
    </row>
    <row r="1505" spans="1:12" ht="31.5" customHeight="1" x14ac:dyDescent="0.25">
      <c r="A1505" s="64">
        <v>1213</v>
      </c>
      <c r="B1505" s="64" t="s">
        <v>1625</v>
      </c>
      <c r="C1505" s="64" t="s">
        <v>74</v>
      </c>
      <c r="D1505" s="64" t="s">
        <v>1590</v>
      </c>
      <c r="E1505" s="70">
        <v>100</v>
      </c>
      <c r="F1505" s="64" t="s">
        <v>1624</v>
      </c>
      <c r="G1505" s="70">
        <v>5</v>
      </c>
      <c r="H1505" s="64" t="s">
        <v>1610</v>
      </c>
      <c r="I1505" s="72">
        <v>39420</v>
      </c>
      <c r="J1505" s="162">
        <v>2.7551438121701642E-5</v>
      </c>
      <c r="K1505" s="162">
        <v>8.5978459479631164E-5</v>
      </c>
      <c r="L1505" s="72">
        <v>9916878.1099999994</v>
      </c>
    </row>
    <row r="1506" spans="1:12" ht="31.5" customHeight="1" x14ac:dyDescent="0.25">
      <c r="A1506" s="64">
        <v>1214</v>
      </c>
      <c r="B1506" s="64" t="s">
        <v>1626</v>
      </c>
      <c r="C1506" s="64" t="s">
        <v>74</v>
      </c>
      <c r="D1506" s="64" t="s">
        <v>1590</v>
      </c>
      <c r="E1506" s="70">
        <v>100</v>
      </c>
      <c r="F1506" s="64" t="s">
        <v>1624</v>
      </c>
      <c r="G1506" s="70">
        <v>22</v>
      </c>
      <c r="H1506" s="64" t="s">
        <v>1610</v>
      </c>
      <c r="I1506" s="72">
        <v>5882</v>
      </c>
      <c r="J1506" s="162">
        <v>1.2122632773548723E-4</v>
      </c>
      <c r="K1506" s="162">
        <v>1.2829155217128118E-5</v>
      </c>
      <c r="L1506" s="72">
        <v>9962403</v>
      </c>
    </row>
    <row r="1507" spans="1:12" ht="31.5" customHeight="1" x14ac:dyDescent="0.25">
      <c r="A1507" s="64">
        <v>1215</v>
      </c>
      <c r="B1507" s="64" t="s">
        <v>1627</v>
      </c>
      <c r="C1507" s="64" t="s">
        <v>74</v>
      </c>
      <c r="D1507" s="64" t="s">
        <v>1590</v>
      </c>
      <c r="E1507" s="70">
        <v>100</v>
      </c>
      <c r="F1507" s="64" t="s">
        <v>1624</v>
      </c>
      <c r="G1507" s="70">
        <v>8</v>
      </c>
      <c r="H1507" s="64" t="s">
        <v>1610</v>
      </c>
      <c r="I1507" s="72">
        <v>9928.67</v>
      </c>
      <c r="J1507" s="162">
        <v>4.4082300994722632E-5</v>
      </c>
      <c r="K1507" s="162">
        <v>2.1655295567773454E-5</v>
      </c>
      <c r="L1507" s="72">
        <v>15909412.67</v>
      </c>
    </row>
    <row r="1508" spans="1:12" ht="31.5" customHeight="1" x14ac:dyDescent="0.25">
      <c r="A1508" s="64">
        <v>1216</v>
      </c>
      <c r="B1508" s="64" t="s">
        <v>1628</v>
      </c>
      <c r="C1508" s="64" t="s">
        <v>74</v>
      </c>
      <c r="D1508" s="64" t="s">
        <v>1590</v>
      </c>
      <c r="E1508" s="70">
        <v>100</v>
      </c>
      <c r="F1508" s="64" t="s">
        <v>1624</v>
      </c>
      <c r="G1508" s="70">
        <v>15</v>
      </c>
      <c r="H1508" s="64" t="s">
        <v>1610</v>
      </c>
      <c r="I1508" s="72">
        <v>69656.160000000003</v>
      </c>
      <c r="J1508" s="162">
        <v>8.2654314365104937E-5</v>
      </c>
      <c r="K1508" s="162">
        <v>1.5192616260950546E-4</v>
      </c>
      <c r="L1508" s="72">
        <v>13073296.060000001</v>
      </c>
    </row>
    <row r="1509" spans="1:12" ht="31.5" customHeight="1" x14ac:dyDescent="0.25">
      <c r="A1509" s="64">
        <v>1217</v>
      </c>
      <c r="B1509" s="64" t="s">
        <v>1629</v>
      </c>
      <c r="C1509" s="64" t="s">
        <v>74</v>
      </c>
      <c r="D1509" s="64" t="s">
        <v>1590</v>
      </c>
      <c r="E1509" s="70">
        <v>100</v>
      </c>
      <c r="F1509" s="64" t="s">
        <v>14</v>
      </c>
      <c r="G1509" s="70">
        <v>11</v>
      </c>
      <c r="H1509" s="64" t="s">
        <v>1610</v>
      </c>
      <c r="I1509" s="72">
        <v>53233</v>
      </c>
      <c r="J1509" s="162">
        <v>6.0613163867743617E-5</v>
      </c>
      <c r="K1509" s="162">
        <v>1.1610581769353642E-4</v>
      </c>
      <c r="L1509" s="72">
        <v>3943214.39</v>
      </c>
    </row>
    <row r="1510" spans="1:12" ht="31.5" customHeight="1" x14ac:dyDescent="0.25">
      <c r="A1510" s="64">
        <v>1218</v>
      </c>
      <c r="B1510" s="64" t="s">
        <v>1630</v>
      </c>
      <c r="C1510" s="64" t="s">
        <v>74</v>
      </c>
      <c r="D1510" s="64" t="s">
        <v>1590</v>
      </c>
      <c r="E1510" s="70">
        <v>100</v>
      </c>
      <c r="F1510" s="64" t="s">
        <v>14</v>
      </c>
      <c r="G1510" s="70">
        <v>188</v>
      </c>
      <c r="H1510" s="64" t="s">
        <v>1610</v>
      </c>
      <c r="I1510" s="72">
        <v>1388455.67</v>
      </c>
      <c r="J1510" s="162">
        <v>1.035934073375982E-3</v>
      </c>
      <c r="K1510" s="162">
        <v>3.0283429620080954E-3</v>
      </c>
      <c r="L1510" s="72">
        <v>43619349.5</v>
      </c>
    </row>
    <row r="1511" spans="1:12" ht="31.5" customHeight="1" x14ac:dyDescent="0.25">
      <c r="A1511" s="64">
        <v>1219</v>
      </c>
      <c r="B1511" s="64" t="s">
        <v>1631</v>
      </c>
      <c r="C1511" s="64" t="s">
        <v>74</v>
      </c>
      <c r="D1511" s="64" t="s">
        <v>1590</v>
      </c>
      <c r="E1511" s="70">
        <v>100</v>
      </c>
      <c r="F1511" s="64" t="s">
        <v>14</v>
      </c>
      <c r="G1511" s="70">
        <v>120</v>
      </c>
      <c r="H1511" s="64" t="s">
        <v>1610</v>
      </c>
      <c r="I1511" s="72">
        <v>1250191.56</v>
      </c>
      <c r="J1511" s="162">
        <v>6.6123451492083949E-4</v>
      </c>
      <c r="K1511" s="162">
        <v>2.7267768742576578E-3</v>
      </c>
      <c r="L1511" s="72">
        <v>23640882.309999999</v>
      </c>
    </row>
    <row r="1512" spans="1:12" ht="31.5" customHeight="1" x14ac:dyDescent="0.25">
      <c r="A1512" s="64">
        <v>1220</v>
      </c>
      <c r="B1512" s="64" t="s">
        <v>1632</v>
      </c>
      <c r="C1512" s="64" t="s">
        <v>74</v>
      </c>
      <c r="D1512" s="64" t="s">
        <v>1590</v>
      </c>
      <c r="E1512" s="70">
        <v>100</v>
      </c>
      <c r="F1512" s="64" t="s">
        <v>14</v>
      </c>
      <c r="G1512" s="70">
        <v>11</v>
      </c>
      <c r="H1512" s="64" t="s">
        <v>1610</v>
      </c>
      <c r="I1512" s="72">
        <v>94395</v>
      </c>
      <c r="J1512" s="162">
        <v>6.0613163867743617E-5</v>
      </c>
      <c r="K1512" s="162">
        <v>2.0588373116640747E-4</v>
      </c>
      <c r="L1512" s="72">
        <v>4500957.76</v>
      </c>
    </row>
    <row r="1513" spans="1:12" ht="31.5" customHeight="1" x14ac:dyDescent="0.25">
      <c r="A1513" s="64">
        <v>1221</v>
      </c>
      <c r="B1513" s="64" t="s">
        <v>1633</v>
      </c>
      <c r="C1513" s="64" t="s">
        <v>74</v>
      </c>
      <c r="D1513" s="64" t="s">
        <v>1590</v>
      </c>
      <c r="E1513" s="70">
        <v>100</v>
      </c>
      <c r="F1513" s="64" t="s">
        <v>14</v>
      </c>
      <c r="G1513" s="70">
        <v>15</v>
      </c>
      <c r="H1513" s="64" t="s">
        <v>1610</v>
      </c>
      <c r="I1513" s="72">
        <v>76415</v>
      </c>
      <c r="J1513" s="162">
        <v>8.2654314365104937E-5</v>
      </c>
      <c r="K1513" s="162">
        <v>1.6666778237280606E-4</v>
      </c>
      <c r="L1513" s="72">
        <v>6224937</v>
      </c>
    </row>
    <row r="1514" spans="1:12" ht="31.5" customHeight="1" x14ac:dyDescent="0.25">
      <c r="A1514" s="64">
        <v>1222</v>
      </c>
      <c r="B1514" s="64" t="s">
        <v>1634</v>
      </c>
      <c r="C1514" s="64" t="s">
        <v>74</v>
      </c>
      <c r="D1514" s="64" t="s">
        <v>1590</v>
      </c>
      <c r="E1514" s="70">
        <v>100</v>
      </c>
      <c r="F1514" s="64" t="s">
        <v>14</v>
      </c>
      <c r="G1514" s="70">
        <v>8</v>
      </c>
      <c r="H1514" s="64" t="s">
        <v>1610</v>
      </c>
      <c r="I1514" s="72">
        <v>59054</v>
      </c>
      <c r="J1514" s="162">
        <v>4.4082300994722632E-5</v>
      </c>
      <c r="K1514" s="162">
        <v>1.2880192658828356E-4</v>
      </c>
      <c r="L1514" s="72">
        <v>4724656.28</v>
      </c>
    </row>
    <row r="1515" spans="1:12" ht="31.5" customHeight="1" x14ac:dyDescent="0.25">
      <c r="A1515" s="64">
        <v>1223</v>
      </c>
      <c r="B1515" s="64" t="s">
        <v>1635</v>
      </c>
      <c r="C1515" s="64" t="s">
        <v>74</v>
      </c>
      <c r="D1515" s="64" t="s">
        <v>1590</v>
      </c>
      <c r="E1515" s="70">
        <v>100</v>
      </c>
      <c r="F1515" s="64" t="s">
        <v>14</v>
      </c>
      <c r="G1515" s="70">
        <v>14</v>
      </c>
      <c r="H1515" s="64" t="s">
        <v>1610</v>
      </c>
      <c r="I1515" s="72">
        <v>70605</v>
      </c>
      <c r="J1515" s="162">
        <v>7.7144026740764597E-5</v>
      </c>
      <c r="K1515" s="162">
        <v>1.539956654378325E-4</v>
      </c>
      <c r="L1515" s="72">
        <v>5275843.1399999997</v>
      </c>
    </row>
    <row r="1516" spans="1:12" ht="31.5" customHeight="1" x14ac:dyDescent="0.25">
      <c r="A1516" s="64">
        <v>1224</v>
      </c>
      <c r="B1516" s="64" t="s">
        <v>1636</v>
      </c>
      <c r="C1516" s="64" t="s">
        <v>74</v>
      </c>
      <c r="D1516" s="64" t="s">
        <v>1590</v>
      </c>
      <c r="E1516" s="70">
        <v>100</v>
      </c>
      <c r="F1516" s="64" t="s">
        <v>14</v>
      </c>
      <c r="G1516" s="70">
        <v>16</v>
      </c>
      <c r="H1516" s="64" t="s">
        <v>1610</v>
      </c>
      <c r="I1516" s="72">
        <v>124965</v>
      </c>
      <c r="J1516" s="162">
        <v>8.8164601989445263E-5</v>
      </c>
      <c r="K1516" s="162">
        <v>2.7255956846453853E-4</v>
      </c>
      <c r="L1516" s="72">
        <v>7676726.6200000001</v>
      </c>
    </row>
    <row r="1517" spans="1:12" ht="31.5" customHeight="1" x14ac:dyDescent="0.25">
      <c r="A1517" s="64">
        <v>1225</v>
      </c>
      <c r="B1517" s="64" t="s">
        <v>1637</v>
      </c>
      <c r="C1517" s="64" t="s">
        <v>74</v>
      </c>
      <c r="D1517" s="64" t="s">
        <v>1590</v>
      </c>
      <c r="E1517" s="70">
        <v>100</v>
      </c>
      <c r="F1517" s="64" t="s">
        <v>14</v>
      </c>
      <c r="G1517" s="70">
        <v>26</v>
      </c>
      <c r="H1517" s="64" t="s">
        <v>1610</v>
      </c>
      <c r="I1517" s="72">
        <v>195893</v>
      </c>
      <c r="J1517" s="162">
        <v>1.4326747823284857E-4</v>
      </c>
      <c r="K1517" s="162">
        <v>4.2725972508481444E-4</v>
      </c>
      <c r="L1517" s="72">
        <v>6611231.96</v>
      </c>
    </row>
    <row r="1518" spans="1:12" ht="78.75" customHeight="1" x14ac:dyDescent="0.25">
      <c r="A1518" s="64">
        <v>1226</v>
      </c>
      <c r="B1518" s="64" t="s">
        <v>1638</v>
      </c>
      <c r="C1518" s="64" t="s">
        <v>74</v>
      </c>
      <c r="D1518" s="64" t="s">
        <v>1590</v>
      </c>
      <c r="E1518" s="70">
        <v>100</v>
      </c>
      <c r="F1518" s="64" t="s">
        <v>1639</v>
      </c>
      <c r="G1518" s="70">
        <v>73</v>
      </c>
      <c r="H1518" s="64" t="s">
        <v>1640</v>
      </c>
      <c r="I1518" s="80">
        <v>0</v>
      </c>
      <c r="J1518" s="162">
        <v>4.0225099657684399E-4</v>
      </c>
      <c r="K1518" s="162">
        <v>0</v>
      </c>
      <c r="L1518" s="80">
        <v>0</v>
      </c>
    </row>
    <row r="1519" spans="1:12" ht="47.25" customHeight="1" x14ac:dyDescent="0.25">
      <c r="A1519" s="64">
        <v>1227</v>
      </c>
      <c r="B1519" s="64" t="s">
        <v>1641</v>
      </c>
      <c r="C1519" s="64" t="s">
        <v>74</v>
      </c>
      <c r="D1519" s="64" t="s">
        <v>1590</v>
      </c>
      <c r="E1519" s="70">
        <v>100</v>
      </c>
      <c r="F1519" s="64" t="s">
        <v>1639</v>
      </c>
      <c r="G1519" s="70">
        <v>1128</v>
      </c>
      <c r="H1519" s="64" t="s">
        <v>1610</v>
      </c>
      <c r="I1519" s="72">
        <v>29639794.210000001</v>
      </c>
      <c r="J1519" s="162">
        <v>6.2156044402558903E-3</v>
      </c>
      <c r="K1519" s="162">
        <v>6.4646977307688772E-2</v>
      </c>
      <c r="L1519" s="72">
        <v>94216270.420000002</v>
      </c>
    </row>
    <row r="1520" spans="1:12" ht="47.25" customHeight="1" x14ac:dyDescent="0.25">
      <c r="A1520" s="64">
        <v>1228</v>
      </c>
      <c r="B1520" s="64" t="s">
        <v>1642</v>
      </c>
      <c r="C1520" s="64" t="s">
        <v>74</v>
      </c>
      <c r="D1520" s="64" t="s">
        <v>1590</v>
      </c>
      <c r="E1520" s="70">
        <v>100</v>
      </c>
      <c r="F1520" s="64" t="s">
        <v>1639</v>
      </c>
      <c r="G1520" s="70">
        <v>252</v>
      </c>
      <c r="H1520" s="64" t="s">
        <v>1610</v>
      </c>
      <c r="I1520" s="80">
        <v>0</v>
      </c>
      <c r="J1520" s="162">
        <v>1.3885924813337629E-3</v>
      </c>
      <c r="K1520" s="162">
        <v>0</v>
      </c>
      <c r="L1520" s="14">
        <v>18102931</v>
      </c>
    </row>
    <row r="1521" spans="1:12" ht="47.25" customHeight="1" x14ac:dyDescent="0.25">
      <c r="A1521" s="64">
        <v>1229</v>
      </c>
      <c r="B1521" s="64" t="s">
        <v>1643</v>
      </c>
      <c r="C1521" s="64" t="s">
        <v>74</v>
      </c>
      <c r="D1521" s="64" t="s">
        <v>1590</v>
      </c>
      <c r="E1521" s="70">
        <v>100</v>
      </c>
      <c r="F1521" s="64" t="s">
        <v>744</v>
      </c>
      <c r="G1521" s="70">
        <v>130.07</v>
      </c>
      <c r="H1521" s="64" t="s">
        <v>1644</v>
      </c>
      <c r="I1521" s="80">
        <v>0</v>
      </c>
      <c r="J1521" s="162">
        <v>3.1E-4</v>
      </c>
      <c r="K1521" s="162">
        <v>0</v>
      </c>
      <c r="L1521" s="14">
        <v>32277491</v>
      </c>
    </row>
    <row r="1522" spans="1:12" ht="47.25" customHeight="1" x14ac:dyDescent="0.25">
      <c r="A1522" s="64">
        <v>1230</v>
      </c>
      <c r="B1522" s="64" t="s">
        <v>1645</v>
      </c>
      <c r="C1522" s="64" t="s">
        <v>74</v>
      </c>
      <c r="D1522" s="64" t="s">
        <v>1590</v>
      </c>
      <c r="E1522" s="70">
        <v>100</v>
      </c>
      <c r="F1522" s="64" t="s">
        <v>1646</v>
      </c>
      <c r="G1522" s="70">
        <v>9.7050000000000001</v>
      </c>
      <c r="H1522" s="64" t="s">
        <v>1644</v>
      </c>
      <c r="I1522" s="80">
        <v>0</v>
      </c>
      <c r="J1522" s="162">
        <v>5.5189123040204242E-5</v>
      </c>
      <c r="K1522" s="162">
        <v>0</v>
      </c>
      <c r="L1522" s="14">
        <v>3869430</v>
      </c>
    </row>
    <row r="1523" spans="1:12" ht="94.5" customHeight="1" x14ac:dyDescent="0.25">
      <c r="A1523" s="64">
        <v>1231</v>
      </c>
      <c r="B1523" s="64" t="s">
        <v>1647</v>
      </c>
      <c r="C1523" s="64" t="s">
        <v>74</v>
      </c>
      <c r="D1523" s="64" t="s">
        <v>1590</v>
      </c>
      <c r="E1523" s="70">
        <v>100</v>
      </c>
      <c r="F1523" s="64" t="s">
        <v>1648</v>
      </c>
      <c r="G1523" s="70">
        <v>21.091999999999999</v>
      </c>
      <c r="H1523" s="64" t="s">
        <v>1644</v>
      </c>
      <c r="I1523" s="80">
        <v>204698.91</v>
      </c>
      <c r="J1523" s="162">
        <v>1.1994322340690241E-4</v>
      </c>
      <c r="K1523" s="162">
        <v>9.276052613484586E-3</v>
      </c>
      <c r="L1523" s="14">
        <v>18097746</v>
      </c>
    </row>
    <row r="1524" spans="1:12" ht="31.5" customHeight="1" x14ac:dyDescent="0.25">
      <c r="A1524" s="64">
        <v>1232</v>
      </c>
      <c r="B1524" s="64" t="s">
        <v>1649</v>
      </c>
      <c r="C1524" s="64" t="s">
        <v>74</v>
      </c>
      <c r="D1524" s="64" t="s">
        <v>1590</v>
      </c>
      <c r="E1524" s="70">
        <v>100</v>
      </c>
      <c r="F1524" s="64" t="s">
        <v>1650</v>
      </c>
      <c r="G1524" s="70">
        <v>591</v>
      </c>
      <c r="H1524" s="64" t="s">
        <v>1610</v>
      </c>
      <c r="I1524" s="72">
        <v>26779638</v>
      </c>
      <c r="J1524" s="162">
        <v>0.25108442129501785</v>
      </c>
      <c r="K1524" s="162">
        <v>0.53202667764808953</v>
      </c>
      <c r="L1524" s="72">
        <v>99440958.079999998</v>
      </c>
    </row>
    <row r="1525" spans="1:12" ht="31.5" customHeight="1" x14ac:dyDescent="0.25">
      <c r="A1525" s="64">
        <v>1233</v>
      </c>
      <c r="B1525" s="64" t="s">
        <v>1651</v>
      </c>
      <c r="C1525" s="64" t="s">
        <v>74</v>
      </c>
      <c r="D1525" s="64" t="s">
        <v>1590</v>
      </c>
      <c r="E1525" s="70">
        <v>100</v>
      </c>
      <c r="F1525" s="64" t="s">
        <v>1652</v>
      </c>
      <c r="G1525" s="70">
        <v>9727</v>
      </c>
      <c r="H1525" s="64" t="s">
        <v>1653</v>
      </c>
      <c r="I1525" s="80">
        <v>839890</v>
      </c>
      <c r="J1525" s="162"/>
      <c r="K1525" s="162"/>
      <c r="L1525" s="80">
        <v>0</v>
      </c>
    </row>
    <row r="1526" spans="1:12" ht="63" customHeight="1" x14ac:dyDescent="0.25">
      <c r="A1526" s="64">
        <v>1234</v>
      </c>
      <c r="B1526" s="64" t="s">
        <v>1654</v>
      </c>
      <c r="C1526" s="64" t="s">
        <v>74</v>
      </c>
      <c r="D1526" s="64" t="s">
        <v>1590</v>
      </c>
      <c r="E1526" s="70">
        <v>100</v>
      </c>
      <c r="F1526" s="64" t="s">
        <v>1655</v>
      </c>
      <c r="G1526" s="70">
        <v>38</v>
      </c>
      <c r="H1526" s="64" t="s">
        <v>1656</v>
      </c>
      <c r="I1526" s="80">
        <v>0</v>
      </c>
      <c r="J1526" s="162">
        <v>6.8100000000000001E-3</v>
      </c>
      <c r="K1526" s="162">
        <v>0</v>
      </c>
      <c r="L1526" s="80">
        <v>0</v>
      </c>
    </row>
    <row r="1527" spans="1:12" ht="48" customHeight="1" x14ac:dyDescent="0.25">
      <c r="A1527" s="188">
        <v>1235</v>
      </c>
      <c r="B1527" s="188" t="s">
        <v>1657</v>
      </c>
      <c r="C1527" s="188" t="s">
        <v>74</v>
      </c>
      <c r="D1527" s="188" t="s">
        <v>1590</v>
      </c>
      <c r="E1527" s="199">
        <v>100</v>
      </c>
      <c r="F1527" s="188" t="s">
        <v>1658</v>
      </c>
      <c r="G1527" s="70">
        <v>945</v>
      </c>
      <c r="H1527" s="64" t="s">
        <v>1659</v>
      </c>
      <c r="I1527" s="225">
        <v>0</v>
      </c>
      <c r="J1527" s="226">
        <v>7.8899999999999994E-3</v>
      </c>
      <c r="K1527" s="226">
        <v>0</v>
      </c>
      <c r="L1527" s="225">
        <v>0</v>
      </c>
    </row>
    <row r="1528" spans="1:12" ht="47.25" customHeight="1" x14ac:dyDescent="0.25">
      <c r="A1528" s="188"/>
      <c r="B1528" s="188"/>
      <c r="C1528" s="188"/>
      <c r="D1528" s="188"/>
      <c r="E1528" s="199"/>
      <c r="F1528" s="188"/>
      <c r="G1528" s="70">
        <v>425250</v>
      </c>
      <c r="H1528" s="64" t="s">
        <v>1660</v>
      </c>
      <c r="I1528" s="225"/>
      <c r="J1528" s="226"/>
      <c r="K1528" s="226"/>
      <c r="L1528" s="225"/>
    </row>
    <row r="1529" spans="1:12" ht="173.25" customHeight="1" x14ac:dyDescent="0.25">
      <c r="A1529" s="64">
        <v>1236</v>
      </c>
      <c r="B1529" s="64" t="s">
        <v>1661</v>
      </c>
      <c r="C1529" s="64" t="s">
        <v>74</v>
      </c>
      <c r="D1529" s="64" t="s">
        <v>1590</v>
      </c>
      <c r="E1529" s="70">
        <v>100</v>
      </c>
      <c r="F1529" s="64" t="s">
        <v>729</v>
      </c>
      <c r="G1529" s="70">
        <v>3240</v>
      </c>
      <c r="H1529" s="64" t="s">
        <v>1662</v>
      </c>
      <c r="I1529" s="80">
        <v>0</v>
      </c>
      <c r="J1529" s="162">
        <v>5.6100000000000004E-3</v>
      </c>
      <c r="K1529" s="162">
        <v>0</v>
      </c>
      <c r="L1529" s="80">
        <v>0</v>
      </c>
    </row>
    <row r="1530" spans="1:12" ht="31.5" customHeight="1" x14ac:dyDescent="0.25">
      <c r="A1530" s="64">
        <v>1237</v>
      </c>
      <c r="B1530" s="91" t="s">
        <v>1663</v>
      </c>
      <c r="C1530" s="64" t="s">
        <v>78</v>
      </c>
      <c r="D1530" s="77" t="s">
        <v>1590</v>
      </c>
      <c r="E1530" s="78">
        <v>100</v>
      </c>
      <c r="F1530" s="77" t="s">
        <v>81</v>
      </c>
      <c r="G1530" s="70" t="s">
        <v>201</v>
      </c>
      <c r="H1530" s="69" t="s">
        <v>201</v>
      </c>
      <c r="I1530" s="2">
        <v>13561899.699999999</v>
      </c>
      <c r="J1530" s="183" t="s">
        <v>201</v>
      </c>
      <c r="K1530" s="166">
        <v>5.3376360592169014</v>
      </c>
      <c r="L1530" s="2">
        <v>3003499.93</v>
      </c>
    </row>
    <row r="1531" spans="1:12" ht="16.5" customHeight="1" x14ac:dyDescent="0.25">
      <c r="A1531" s="188">
        <v>1238</v>
      </c>
      <c r="B1531" s="189" t="s">
        <v>1664</v>
      </c>
      <c r="C1531" s="189" t="s">
        <v>78</v>
      </c>
      <c r="D1531" s="189" t="s">
        <v>1590</v>
      </c>
      <c r="E1531" s="214">
        <v>100</v>
      </c>
      <c r="F1531" s="189" t="s">
        <v>83</v>
      </c>
      <c r="G1531" s="87">
        <v>3883</v>
      </c>
      <c r="H1531" s="79" t="s">
        <v>84</v>
      </c>
      <c r="I1531" s="81">
        <v>12772946</v>
      </c>
      <c r="J1531" s="162">
        <v>2.0756488754745915E-2</v>
      </c>
      <c r="K1531" s="162">
        <v>2.9716943374870082E-2</v>
      </c>
      <c r="L1531" s="81">
        <v>12772946</v>
      </c>
    </row>
    <row r="1532" spans="1:12" ht="16.5" customHeight="1" x14ac:dyDescent="0.25">
      <c r="A1532" s="188"/>
      <c r="B1532" s="188" t="s">
        <v>1664</v>
      </c>
      <c r="C1532" s="188" t="s">
        <v>78</v>
      </c>
      <c r="D1532" s="188" t="s">
        <v>1590</v>
      </c>
      <c r="E1532" s="199">
        <v>1</v>
      </c>
      <c r="F1532" s="188" t="s">
        <v>83</v>
      </c>
      <c r="G1532" s="87">
        <v>74806</v>
      </c>
      <c r="H1532" s="79" t="s">
        <v>85</v>
      </c>
      <c r="I1532" s="81">
        <v>76621204</v>
      </c>
      <c r="J1532" s="162">
        <v>0.39987378258756706</v>
      </c>
      <c r="K1532" s="162">
        <v>0.17826333725848126</v>
      </c>
      <c r="L1532" s="81">
        <v>69892455</v>
      </c>
    </row>
    <row r="1533" spans="1:12" ht="16.5" customHeight="1" x14ac:dyDescent="0.25">
      <c r="A1533" s="188"/>
      <c r="B1533" s="188" t="s">
        <v>1664</v>
      </c>
      <c r="C1533" s="188" t="s">
        <v>78</v>
      </c>
      <c r="D1533" s="188" t="s">
        <v>1590</v>
      </c>
      <c r="E1533" s="199">
        <v>1</v>
      </c>
      <c r="F1533" s="188" t="s">
        <v>83</v>
      </c>
      <c r="G1533" s="87">
        <v>477</v>
      </c>
      <c r="H1533" s="79" t="s">
        <v>86</v>
      </c>
      <c r="I1533" s="81">
        <v>1014244</v>
      </c>
      <c r="J1533" s="162">
        <v>2.5497927210954936E-3</v>
      </c>
      <c r="K1533" s="162">
        <v>2.3596930196292799E-3</v>
      </c>
      <c r="L1533" s="81">
        <v>1014244</v>
      </c>
    </row>
    <row r="1534" spans="1:12" ht="16.5" customHeight="1" x14ac:dyDescent="0.25">
      <c r="A1534" s="188"/>
      <c r="B1534" s="188" t="s">
        <v>1664</v>
      </c>
      <c r="C1534" s="188" t="s">
        <v>78</v>
      </c>
      <c r="D1534" s="188" t="s">
        <v>1590</v>
      </c>
      <c r="E1534" s="199">
        <v>1</v>
      </c>
      <c r="F1534" s="188" t="s">
        <v>83</v>
      </c>
      <c r="G1534" s="87">
        <v>9925</v>
      </c>
      <c r="H1534" s="79" t="s">
        <v>87</v>
      </c>
      <c r="I1534" s="81">
        <v>36152921</v>
      </c>
      <c r="J1534" s="162">
        <v>5.3053863221955502E-2</v>
      </c>
      <c r="K1534" s="162">
        <v>8.4111708151991829E-2</v>
      </c>
      <c r="L1534" s="81">
        <v>36152921</v>
      </c>
    </row>
    <row r="1535" spans="1:12" ht="16.5" customHeight="1" x14ac:dyDescent="0.25">
      <c r="A1535" s="188"/>
      <c r="B1535" s="188" t="s">
        <v>1664</v>
      </c>
      <c r="C1535" s="188" t="s">
        <v>78</v>
      </c>
      <c r="D1535" s="188" t="s">
        <v>1590</v>
      </c>
      <c r="E1535" s="199">
        <v>1</v>
      </c>
      <c r="F1535" s="188" t="s">
        <v>83</v>
      </c>
      <c r="G1535" s="87">
        <v>2436</v>
      </c>
      <c r="H1535" s="79" t="s">
        <v>88</v>
      </c>
      <c r="I1535" s="81">
        <v>110637749</v>
      </c>
      <c r="J1535" s="162">
        <v>1.3021582953015981E-2</v>
      </c>
      <c r="K1535" s="162">
        <v>0.25740465215746539</v>
      </c>
      <c r="L1535" s="81">
        <v>110637749</v>
      </c>
    </row>
    <row r="1536" spans="1:12" ht="16.5" customHeight="1" x14ac:dyDescent="0.25">
      <c r="A1536" s="188"/>
      <c r="B1536" s="188" t="s">
        <v>1664</v>
      </c>
      <c r="C1536" s="188" t="s">
        <v>78</v>
      </c>
      <c r="D1536" s="188" t="s">
        <v>1590</v>
      </c>
      <c r="E1536" s="199">
        <v>1</v>
      </c>
      <c r="F1536" s="188" t="s">
        <v>83</v>
      </c>
      <c r="G1536" s="87">
        <v>920</v>
      </c>
      <c r="H1536" s="79" t="s">
        <v>89</v>
      </c>
      <c r="I1536" s="81">
        <v>4328138</v>
      </c>
      <c r="J1536" s="162">
        <v>4.9178392104986465E-3</v>
      </c>
      <c r="K1536" s="162">
        <v>1.006964500316712E-2</v>
      </c>
      <c r="L1536" s="81">
        <v>4328138</v>
      </c>
    </row>
    <row r="1537" spans="1:12" ht="47.25" customHeight="1" x14ac:dyDescent="0.25">
      <c r="A1537" s="64">
        <v>1239</v>
      </c>
      <c r="B1537" s="23" t="s">
        <v>1665</v>
      </c>
      <c r="C1537" s="67" t="s">
        <v>78</v>
      </c>
      <c r="D1537" s="67" t="s">
        <v>1590</v>
      </c>
      <c r="E1537" s="53">
        <v>100</v>
      </c>
      <c r="F1537" s="67" t="s">
        <v>90</v>
      </c>
      <c r="G1537" s="29">
        <v>9.1999999999999993</v>
      </c>
      <c r="H1537" s="67" t="s">
        <v>1666</v>
      </c>
      <c r="I1537" s="72">
        <v>9145.7000000000007</v>
      </c>
      <c r="J1537" s="164">
        <v>4.0072828009164493E-2</v>
      </c>
      <c r="K1537" s="164">
        <v>2.3498886060765108E-2</v>
      </c>
      <c r="L1537" s="72">
        <v>0</v>
      </c>
    </row>
    <row r="1538" spans="1:12" ht="31.5" customHeight="1" x14ac:dyDescent="0.25">
      <c r="A1538" s="64">
        <v>1240</v>
      </c>
      <c r="B1538" s="24" t="s">
        <v>1667</v>
      </c>
      <c r="C1538" s="64" t="s">
        <v>78</v>
      </c>
      <c r="D1538" s="64" t="s">
        <v>1590</v>
      </c>
      <c r="E1538" s="70">
        <v>100</v>
      </c>
      <c r="F1538" s="64" t="s">
        <v>199</v>
      </c>
      <c r="G1538" s="70" t="s">
        <v>201</v>
      </c>
      <c r="H1538" s="69" t="s">
        <v>201</v>
      </c>
      <c r="I1538" s="80">
        <f t="shared" ref="I1538" si="6">L1538+N1538</f>
        <v>17526500</v>
      </c>
      <c r="J1538" s="162" t="s">
        <v>201</v>
      </c>
      <c r="K1538" s="162">
        <v>3.1080843102719116</v>
      </c>
      <c r="L1538" s="12">
        <v>17526500</v>
      </c>
    </row>
    <row r="1539" spans="1:12" ht="47.25" customHeight="1" x14ac:dyDescent="0.25">
      <c r="A1539" s="64">
        <v>1241</v>
      </c>
      <c r="B1539" s="64" t="s">
        <v>1668</v>
      </c>
      <c r="C1539" s="64" t="s">
        <v>74</v>
      </c>
      <c r="D1539" s="64" t="s">
        <v>1590</v>
      </c>
      <c r="E1539" s="70">
        <v>100</v>
      </c>
      <c r="F1539" s="64" t="s">
        <v>200</v>
      </c>
      <c r="G1539" s="70" t="s">
        <v>201</v>
      </c>
      <c r="H1539" s="69" t="s">
        <v>201</v>
      </c>
      <c r="I1539" s="80">
        <v>49720479.039999999</v>
      </c>
      <c r="J1539" s="162" t="s">
        <v>201</v>
      </c>
      <c r="K1539" s="162">
        <v>0.98778860545921765</v>
      </c>
      <c r="L1539" s="80">
        <v>44761607</v>
      </c>
    </row>
    <row r="1540" spans="1:12" ht="31.5" customHeight="1" x14ac:dyDescent="0.25">
      <c r="A1540" s="64">
        <v>1242</v>
      </c>
      <c r="B1540" s="82" t="s">
        <v>1669</v>
      </c>
      <c r="C1540" s="82" t="s">
        <v>74</v>
      </c>
      <c r="D1540" s="82" t="s">
        <v>1590</v>
      </c>
      <c r="E1540" s="83">
        <v>100</v>
      </c>
      <c r="F1540" s="82" t="s">
        <v>32</v>
      </c>
      <c r="G1540" s="83">
        <v>15781</v>
      </c>
      <c r="H1540" s="82" t="s">
        <v>33</v>
      </c>
      <c r="I1540" s="14">
        <v>0</v>
      </c>
      <c r="J1540" s="169">
        <v>8.9741324131629371E-2</v>
      </c>
      <c r="K1540" s="169">
        <v>0</v>
      </c>
      <c r="L1540" s="14">
        <v>10665872</v>
      </c>
    </row>
    <row r="1541" spans="1:12" ht="47.25" customHeight="1" x14ac:dyDescent="0.25">
      <c r="A1541" s="64">
        <v>1243</v>
      </c>
      <c r="B1541" s="82" t="s">
        <v>1670</v>
      </c>
      <c r="C1541" s="82" t="s">
        <v>74</v>
      </c>
      <c r="D1541" s="82" t="s">
        <v>1590</v>
      </c>
      <c r="E1541" s="83">
        <v>100</v>
      </c>
      <c r="F1541" s="82" t="s">
        <v>32</v>
      </c>
      <c r="G1541" s="83">
        <v>5969</v>
      </c>
      <c r="H1541" s="82" t="s">
        <v>33</v>
      </c>
      <c r="I1541" s="14">
        <v>0</v>
      </c>
      <c r="J1541" s="169">
        <v>3.3943727504067912E-2</v>
      </c>
      <c r="K1541" s="169">
        <v>0</v>
      </c>
      <c r="L1541" s="14">
        <v>4015785</v>
      </c>
    </row>
    <row r="1542" spans="1:12" ht="47.25" customHeight="1" x14ac:dyDescent="0.25">
      <c r="A1542" s="64">
        <v>1244</v>
      </c>
      <c r="B1542" s="82" t="s">
        <v>1671</v>
      </c>
      <c r="C1542" s="82" t="s">
        <v>74</v>
      </c>
      <c r="D1542" s="82" t="s">
        <v>1590</v>
      </c>
      <c r="E1542" s="83">
        <v>100</v>
      </c>
      <c r="F1542" s="82" t="s">
        <v>32</v>
      </c>
      <c r="G1542" s="83">
        <v>6645</v>
      </c>
      <c r="H1542" s="82" t="s">
        <v>33</v>
      </c>
      <c r="I1542" s="14">
        <v>0</v>
      </c>
      <c r="J1542" s="169">
        <v>3.7787915775595794E-2</v>
      </c>
      <c r="K1542" s="169">
        <v>0</v>
      </c>
      <c r="L1542" s="14">
        <v>4738030</v>
      </c>
    </row>
    <row r="1543" spans="1:12" ht="47.25" customHeight="1" x14ac:dyDescent="0.25">
      <c r="A1543" s="64">
        <v>1245</v>
      </c>
      <c r="B1543" s="82" t="s">
        <v>1672</v>
      </c>
      <c r="C1543" s="82" t="s">
        <v>74</v>
      </c>
      <c r="D1543" s="82" t="s">
        <v>1590</v>
      </c>
      <c r="E1543" s="83">
        <v>100</v>
      </c>
      <c r="F1543" s="82" t="s">
        <v>32</v>
      </c>
      <c r="G1543" s="83">
        <v>11735</v>
      </c>
      <c r="H1543" s="82" t="s">
        <v>33</v>
      </c>
      <c r="I1543" s="14">
        <v>1750</v>
      </c>
      <c r="J1543" s="169">
        <v>6.6733061192869314E-2</v>
      </c>
      <c r="K1543" s="169">
        <v>7.9302288779153863E-5</v>
      </c>
      <c r="L1543" s="14">
        <v>7603647</v>
      </c>
    </row>
    <row r="1544" spans="1:12" ht="47.25" customHeight="1" x14ac:dyDescent="0.25">
      <c r="A1544" s="64">
        <v>1246</v>
      </c>
      <c r="B1544" s="82" t="s">
        <v>1673</v>
      </c>
      <c r="C1544" s="82" t="s">
        <v>74</v>
      </c>
      <c r="D1544" s="82" t="s">
        <v>1590</v>
      </c>
      <c r="E1544" s="83">
        <v>100</v>
      </c>
      <c r="F1544" s="82" t="s">
        <v>32</v>
      </c>
      <c r="G1544" s="83">
        <v>5143</v>
      </c>
      <c r="H1544" s="82" t="s">
        <v>33</v>
      </c>
      <c r="I1544" s="14">
        <v>0</v>
      </c>
      <c r="J1544" s="169">
        <v>2.9246538876431777E-2</v>
      </c>
      <c r="K1544" s="169">
        <v>0</v>
      </c>
      <c r="L1544" s="14">
        <v>4252536</v>
      </c>
    </row>
    <row r="1545" spans="1:12" ht="47.25" customHeight="1" x14ac:dyDescent="0.25">
      <c r="A1545" s="64">
        <v>1247</v>
      </c>
      <c r="B1545" s="82" t="s">
        <v>1674</v>
      </c>
      <c r="C1545" s="82" t="s">
        <v>74</v>
      </c>
      <c r="D1545" s="82" t="s">
        <v>1590</v>
      </c>
      <c r="E1545" s="83">
        <v>100</v>
      </c>
      <c r="F1545" s="82" t="s">
        <v>32</v>
      </c>
      <c r="G1545" s="83">
        <v>12044</v>
      </c>
      <c r="H1545" s="82" t="s">
        <v>33</v>
      </c>
      <c r="I1545" s="14">
        <v>0</v>
      </c>
      <c r="J1545" s="169">
        <v>6.8490241926452325E-2</v>
      </c>
      <c r="K1545" s="169">
        <v>0</v>
      </c>
      <c r="L1545" s="14">
        <v>3548600</v>
      </c>
    </row>
    <row r="1546" spans="1:12" ht="47.25" customHeight="1" x14ac:dyDescent="0.25">
      <c r="A1546" s="64">
        <v>1248</v>
      </c>
      <c r="B1546" s="82" t="s">
        <v>1675</v>
      </c>
      <c r="C1546" s="82" t="s">
        <v>74</v>
      </c>
      <c r="D1546" s="82" t="s">
        <v>1590</v>
      </c>
      <c r="E1546" s="83">
        <v>100</v>
      </c>
      <c r="F1546" s="82" t="s">
        <v>32</v>
      </c>
      <c r="G1546" s="83">
        <v>15015</v>
      </c>
      <c r="H1546" s="82" t="s">
        <v>33</v>
      </c>
      <c r="I1546" s="14">
        <v>0</v>
      </c>
      <c r="J1546" s="169">
        <v>8.5385335646436536E-2</v>
      </c>
      <c r="K1546" s="169">
        <v>0</v>
      </c>
      <c r="L1546" s="14">
        <v>8460785</v>
      </c>
    </row>
    <row r="1547" spans="1:12" ht="47.25" customHeight="1" x14ac:dyDescent="0.25">
      <c r="A1547" s="64">
        <v>1249</v>
      </c>
      <c r="B1547" s="82" t="s">
        <v>1676</v>
      </c>
      <c r="C1547" s="82" t="s">
        <v>74</v>
      </c>
      <c r="D1547" s="82" t="s">
        <v>1590</v>
      </c>
      <c r="E1547" s="83">
        <v>100</v>
      </c>
      <c r="F1547" s="82" t="s">
        <v>32</v>
      </c>
      <c r="G1547" s="83">
        <v>6193</v>
      </c>
      <c r="H1547" s="82" t="s">
        <v>33</v>
      </c>
      <c r="I1547" s="14">
        <v>0</v>
      </c>
      <c r="J1547" s="169">
        <v>3.521754136918958E-2</v>
      </c>
      <c r="K1547" s="169">
        <v>0</v>
      </c>
      <c r="L1547" s="14">
        <v>9387131</v>
      </c>
    </row>
    <row r="1548" spans="1:12" ht="47.25" customHeight="1" x14ac:dyDescent="0.25">
      <c r="A1548" s="64">
        <v>1250</v>
      </c>
      <c r="B1548" s="82" t="s">
        <v>1677</v>
      </c>
      <c r="C1548" s="82" t="s">
        <v>74</v>
      </c>
      <c r="D1548" s="82" t="s">
        <v>1590</v>
      </c>
      <c r="E1548" s="83">
        <v>100</v>
      </c>
      <c r="F1548" s="82" t="s">
        <v>32</v>
      </c>
      <c r="G1548" s="83">
        <v>11349</v>
      </c>
      <c r="H1548" s="82" t="s">
        <v>33</v>
      </c>
      <c r="I1548" s="14">
        <v>0</v>
      </c>
      <c r="J1548" s="169">
        <v>6.4538006943150733E-2</v>
      </c>
      <c r="K1548" s="169">
        <v>0</v>
      </c>
      <c r="L1548" s="14">
        <v>3904842</v>
      </c>
    </row>
    <row r="1549" spans="1:12" ht="47.25" customHeight="1" x14ac:dyDescent="0.25">
      <c r="A1549" s="64">
        <v>1251</v>
      </c>
      <c r="B1549" s="82" t="s">
        <v>1678</v>
      </c>
      <c r="C1549" s="82" t="s">
        <v>74</v>
      </c>
      <c r="D1549" s="82" t="s">
        <v>1590</v>
      </c>
      <c r="E1549" s="83">
        <v>100</v>
      </c>
      <c r="F1549" s="82" t="s">
        <v>32</v>
      </c>
      <c r="G1549" s="83">
        <v>5713</v>
      </c>
      <c r="H1549" s="82" t="s">
        <v>33</v>
      </c>
      <c r="I1549" s="14">
        <v>0</v>
      </c>
      <c r="J1549" s="169">
        <v>3.2487940229643159E-2</v>
      </c>
      <c r="K1549" s="169">
        <v>0</v>
      </c>
      <c r="L1549" s="14">
        <v>5077644</v>
      </c>
    </row>
    <row r="1550" spans="1:12" ht="47.25" customHeight="1" x14ac:dyDescent="0.25">
      <c r="A1550" s="64">
        <v>1252</v>
      </c>
      <c r="B1550" s="82" t="s">
        <v>1679</v>
      </c>
      <c r="C1550" s="82" t="s">
        <v>74</v>
      </c>
      <c r="D1550" s="82" t="s">
        <v>1590</v>
      </c>
      <c r="E1550" s="83">
        <v>100</v>
      </c>
      <c r="F1550" s="82" t="s">
        <v>32</v>
      </c>
      <c r="G1550" s="83">
        <v>8270</v>
      </c>
      <c r="H1550" s="82" t="s">
        <v>33</v>
      </c>
      <c r="I1550" s="14">
        <v>0</v>
      </c>
      <c r="J1550" s="169">
        <v>4.7028752966768582E-2</v>
      </c>
      <c r="K1550" s="169">
        <v>0</v>
      </c>
      <c r="L1550" s="14">
        <v>3926354</v>
      </c>
    </row>
    <row r="1551" spans="1:12" ht="47.25" customHeight="1" x14ac:dyDescent="0.25">
      <c r="A1551" s="64">
        <v>1253</v>
      </c>
      <c r="B1551" s="82" t="s">
        <v>1680</v>
      </c>
      <c r="C1551" s="82" t="s">
        <v>74</v>
      </c>
      <c r="D1551" s="82" t="s">
        <v>1590</v>
      </c>
      <c r="E1551" s="83">
        <v>100</v>
      </c>
      <c r="F1551" s="82" t="s">
        <v>32</v>
      </c>
      <c r="G1551" s="83">
        <v>2213</v>
      </c>
      <c r="H1551" s="82" t="s">
        <v>33</v>
      </c>
      <c r="I1551" s="14">
        <v>0</v>
      </c>
      <c r="J1551" s="169">
        <v>1.2584598587117154E-2</v>
      </c>
      <c r="K1551" s="169">
        <v>0</v>
      </c>
      <c r="L1551" s="14">
        <v>2448662</v>
      </c>
    </row>
    <row r="1552" spans="1:12" ht="47.25" customHeight="1" x14ac:dyDescent="0.25">
      <c r="A1552" s="64">
        <v>1254</v>
      </c>
      <c r="B1552" s="82" t="s">
        <v>1681</v>
      </c>
      <c r="C1552" s="82" t="s">
        <v>74</v>
      </c>
      <c r="D1552" s="82" t="s">
        <v>1590</v>
      </c>
      <c r="E1552" s="83">
        <v>100</v>
      </c>
      <c r="F1552" s="82" t="s">
        <v>32</v>
      </c>
      <c r="G1552" s="83">
        <v>4874</v>
      </c>
      <c r="H1552" s="82" t="s">
        <v>33</v>
      </c>
      <c r="I1552" s="14">
        <v>0</v>
      </c>
      <c r="J1552" s="169">
        <v>2.771682490447764E-2</v>
      </c>
      <c r="K1552" s="169">
        <v>0</v>
      </c>
      <c r="L1552" s="14">
        <v>4561273</v>
      </c>
    </row>
    <row r="1553" spans="1:12" ht="31.5" customHeight="1" x14ac:dyDescent="0.25">
      <c r="A1553" s="64">
        <v>1255</v>
      </c>
      <c r="B1553" s="82" t="s">
        <v>1682</v>
      </c>
      <c r="C1553" s="67" t="s">
        <v>78</v>
      </c>
      <c r="D1553" s="82" t="s">
        <v>1590</v>
      </c>
      <c r="E1553" s="73">
        <v>85.6</v>
      </c>
      <c r="F1553" s="67" t="s">
        <v>350</v>
      </c>
      <c r="G1553" s="70">
        <v>362</v>
      </c>
      <c r="H1553" s="8" t="s">
        <v>15</v>
      </c>
      <c r="I1553" s="80">
        <v>32044656.949999999</v>
      </c>
      <c r="J1553" s="164">
        <v>1.9947241200111991E-3</v>
      </c>
      <c r="K1553" s="164">
        <v>6.9892192773065853E-2</v>
      </c>
      <c r="L1553" s="80">
        <v>40202805.340000004</v>
      </c>
    </row>
    <row r="1554" spans="1:12" ht="31.5" customHeight="1" x14ac:dyDescent="0.25">
      <c r="A1554" s="224">
        <v>1256</v>
      </c>
      <c r="B1554" s="224" t="s">
        <v>1683</v>
      </c>
      <c r="C1554" s="224" t="s">
        <v>74</v>
      </c>
      <c r="D1554" s="227" t="s">
        <v>1684</v>
      </c>
      <c r="E1554" s="199">
        <v>100</v>
      </c>
      <c r="F1554" s="79" t="s">
        <v>1685</v>
      </c>
      <c r="G1554" s="70">
        <v>21250</v>
      </c>
      <c r="H1554" s="79" t="s">
        <v>107</v>
      </c>
      <c r="I1554" s="81">
        <f>[2]Лист1!$G1555*[2]Лист1!$M1555</f>
        <v>0</v>
      </c>
      <c r="J1554" s="162">
        <v>8.5603550857487765E-3</v>
      </c>
      <c r="K1554" s="162">
        <v>0</v>
      </c>
      <c r="L1554" s="225">
        <v>0</v>
      </c>
    </row>
    <row r="1555" spans="1:12" ht="15.75" customHeight="1" x14ac:dyDescent="0.25">
      <c r="A1555" s="188"/>
      <c r="B1555" s="207"/>
      <c r="C1555" s="207" t="s">
        <v>74</v>
      </c>
      <c r="D1555" s="197"/>
      <c r="E1555" s="215" t="s">
        <v>1686</v>
      </c>
      <c r="F1555" s="79" t="s">
        <v>227</v>
      </c>
      <c r="G1555" s="70">
        <v>1012</v>
      </c>
      <c r="H1555" s="79" t="s">
        <v>380</v>
      </c>
      <c r="I1555" s="81">
        <f>[2]Лист1!$G1556*[2]Лист1!$M1556</f>
        <v>0</v>
      </c>
      <c r="J1555" s="162">
        <v>4.0767432220130645E-4</v>
      </c>
      <c r="K1555" s="162">
        <v>0</v>
      </c>
      <c r="L1555" s="211"/>
    </row>
    <row r="1556" spans="1:12" ht="31.5" customHeight="1" x14ac:dyDescent="0.25">
      <c r="A1556" s="224">
        <v>1257</v>
      </c>
      <c r="B1556" s="224" t="s">
        <v>1687</v>
      </c>
      <c r="C1556" s="224" t="s">
        <v>74</v>
      </c>
      <c r="D1556" s="227" t="s">
        <v>1684</v>
      </c>
      <c r="E1556" s="199">
        <v>100</v>
      </c>
      <c r="F1556" s="79" t="s">
        <v>1685</v>
      </c>
      <c r="G1556" s="70">
        <v>19330</v>
      </c>
      <c r="H1556" s="79" t="s">
        <v>107</v>
      </c>
      <c r="I1556" s="81">
        <f>[2]Лист1!$G1557*[2]Лист1!$M1557</f>
        <v>0</v>
      </c>
      <c r="J1556" s="162">
        <v>7.7869018262364167E-3</v>
      </c>
      <c r="K1556" s="162">
        <v>0</v>
      </c>
      <c r="L1556" s="228">
        <v>1664000</v>
      </c>
    </row>
    <row r="1557" spans="1:12" ht="15.75" customHeight="1" x14ac:dyDescent="0.25">
      <c r="A1557" s="188"/>
      <c r="B1557" s="207"/>
      <c r="C1557" s="207" t="s">
        <v>74</v>
      </c>
      <c r="D1557" s="197"/>
      <c r="E1557" s="215" t="s">
        <v>1688</v>
      </c>
      <c r="F1557" s="79" t="s">
        <v>227</v>
      </c>
      <c r="G1557" s="70">
        <v>2570</v>
      </c>
      <c r="H1557" s="79" t="s">
        <v>380</v>
      </c>
      <c r="I1557" s="81">
        <f>[2]Лист1!$G1558*[2]Лист1!$M1558</f>
        <v>0</v>
      </c>
      <c r="J1557" s="162">
        <v>1.0352994150764404E-3</v>
      </c>
      <c r="K1557" s="162">
        <v>0</v>
      </c>
      <c r="L1557" s="211"/>
    </row>
    <row r="1558" spans="1:12" ht="31.5" customHeight="1" x14ac:dyDescent="0.25">
      <c r="A1558" s="224">
        <v>1258</v>
      </c>
      <c r="B1558" s="224" t="s">
        <v>1689</v>
      </c>
      <c r="C1558" s="224" t="s">
        <v>74</v>
      </c>
      <c r="D1558" s="227" t="s">
        <v>1684</v>
      </c>
      <c r="E1558" s="199">
        <v>100</v>
      </c>
      <c r="F1558" s="79" t="s">
        <v>1685</v>
      </c>
      <c r="G1558" s="70">
        <v>20100</v>
      </c>
      <c r="H1558" s="79" t="s">
        <v>107</v>
      </c>
      <c r="I1558" s="81">
        <f>[2]Лист1!$G1559*[2]Лист1!$M1559</f>
        <v>0</v>
      </c>
      <c r="J1558" s="162">
        <v>8.097088810520018E-3</v>
      </c>
      <c r="K1558" s="162">
        <v>0</v>
      </c>
      <c r="L1558" s="228">
        <v>1299600</v>
      </c>
    </row>
    <row r="1559" spans="1:12" ht="15.75" customHeight="1" x14ac:dyDescent="0.25">
      <c r="A1559" s="188"/>
      <c r="B1559" s="207"/>
      <c r="C1559" s="207" t="s">
        <v>74</v>
      </c>
      <c r="D1559" s="197"/>
      <c r="E1559" s="215" t="s">
        <v>1690</v>
      </c>
      <c r="F1559" s="79" t="s">
        <v>227</v>
      </c>
      <c r="G1559" s="70">
        <v>1814</v>
      </c>
      <c r="H1559" s="79" t="s">
        <v>380</v>
      </c>
      <c r="I1559" s="81">
        <f>[2]Лист1!$G1560*[2]Лист1!$M1560</f>
        <v>0</v>
      </c>
      <c r="J1559" s="162">
        <v>7.3075219414344848E-4</v>
      </c>
      <c r="K1559" s="162">
        <v>0</v>
      </c>
      <c r="L1559" s="211"/>
    </row>
    <row r="1560" spans="1:12" ht="31.5" customHeight="1" x14ac:dyDescent="0.25">
      <c r="A1560" s="224">
        <v>1259</v>
      </c>
      <c r="B1560" s="224" t="s">
        <v>1691</v>
      </c>
      <c r="C1560" s="224" t="s">
        <v>74</v>
      </c>
      <c r="D1560" s="227" t="s">
        <v>1684</v>
      </c>
      <c r="E1560" s="199">
        <v>100</v>
      </c>
      <c r="F1560" s="79" t="s">
        <v>1685</v>
      </c>
      <c r="G1560" s="70">
        <v>35600</v>
      </c>
      <c r="H1560" s="79" t="s">
        <v>107</v>
      </c>
      <c r="I1560" s="81">
        <f>[2]Лист1!$G1561*[2]Лист1!$M1561</f>
        <v>0</v>
      </c>
      <c r="J1560" s="162">
        <v>1.4341112520125009E-2</v>
      </c>
      <c r="K1560" s="162">
        <v>0</v>
      </c>
      <c r="L1560" s="228">
        <v>710450</v>
      </c>
    </row>
    <row r="1561" spans="1:12" ht="15.75" customHeight="1" x14ac:dyDescent="0.25">
      <c r="A1561" s="188"/>
      <c r="B1561" s="207"/>
      <c r="C1561" s="207" t="s">
        <v>74</v>
      </c>
      <c r="D1561" s="197"/>
      <c r="E1561" s="215" t="s">
        <v>1692</v>
      </c>
      <c r="F1561" s="79" t="s">
        <v>227</v>
      </c>
      <c r="G1561" s="70">
        <v>1370</v>
      </c>
      <c r="H1561" s="79" t="s">
        <v>380</v>
      </c>
      <c r="I1561" s="81">
        <f>[2]Лист1!$G1562*[2]Лист1!$M1562</f>
        <v>0</v>
      </c>
      <c r="J1561" s="162">
        <v>5.5189112788121527E-4</v>
      </c>
      <c r="K1561" s="162">
        <v>0</v>
      </c>
      <c r="L1561" s="211"/>
    </row>
    <row r="1562" spans="1:12" ht="31.5" customHeight="1" x14ac:dyDescent="0.25">
      <c r="A1562" s="224">
        <v>1260</v>
      </c>
      <c r="B1562" s="224" t="s">
        <v>1693</v>
      </c>
      <c r="C1562" s="224" t="s">
        <v>74</v>
      </c>
      <c r="D1562" s="227" t="s">
        <v>1684</v>
      </c>
      <c r="E1562" s="199">
        <v>100</v>
      </c>
      <c r="F1562" s="79" t="s">
        <v>1685</v>
      </c>
      <c r="G1562" s="70">
        <v>231660</v>
      </c>
      <c r="H1562" s="79" t="s">
        <v>107</v>
      </c>
      <c r="I1562" s="81">
        <f>[2]Лист1!$G1563*[2]Лист1!$M1563</f>
        <v>0</v>
      </c>
      <c r="J1562" s="162">
        <v>9.3321969843038186E-2</v>
      </c>
      <c r="K1562" s="162">
        <v>0</v>
      </c>
      <c r="L1562" s="228">
        <v>1519990</v>
      </c>
    </row>
    <row r="1563" spans="1:12" ht="15.75" customHeight="1" x14ac:dyDescent="0.25">
      <c r="A1563" s="188"/>
      <c r="B1563" s="207"/>
      <c r="C1563" s="207" t="s">
        <v>74</v>
      </c>
      <c r="D1563" s="197"/>
      <c r="E1563" s="215" t="s">
        <v>1694</v>
      </c>
      <c r="F1563" s="79" t="s">
        <v>227</v>
      </c>
      <c r="G1563" s="70">
        <v>9900</v>
      </c>
      <c r="H1563" s="79" t="s">
        <v>380</v>
      </c>
      <c r="I1563" s="81">
        <f>[2]Лист1!$G1564*[2]Лист1!$M1564</f>
        <v>0</v>
      </c>
      <c r="J1563" s="162">
        <v>3.988118369360606E-3</v>
      </c>
      <c r="K1563" s="162">
        <v>0</v>
      </c>
      <c r="L1563" s="211"/>
    </row>
    <row r="1564" spans="1:12" ht="31.5" customHeight="1" x14ac:dyDescent="0.25">
      <c r="A1564" s="224">
        <v>1261</v>
      </c>
      <c r="B1564" s="224" t="s">
        <v>1695</v>
      </c>
      <c r="C1564" s="224" t="s">
        <v>74</v>
      </c>
      <c r="D1564" s="227" t="s">
        <v>1684</v>
      </c>
      <c r="E1564" s="199">
        <v>100</v>
      </c>
      <c r="F1564" s="79" t="s">
        <v>1685</v>
      </c>
      <c r="G1564" s="70">
        <v>40050</v>
      </c>
      <c r="H1564" s="79" t="s">
        <v>107</v>
      </c>
      <c r="I1564" s="81">
        <f>[2]Лист1!$G1565*[2]Лист1!$M1565</f>
        <v>0</v>
      </c>
      <c r="J1564" s="162">
        <v>1.6133751585140636E-2</v>
      </c>
      <c r="K1564" s="162">
        <v>0</v>
      </c>
      <c r="L1564" s="228">
        <v>2051600</v>
      </c>
    </row>
    <row r="1565" spans="1:12" ht="15.75" customHeight="1" x14ac:dyDescent="0.25">
      <c r="A1565" s="188"/>
      <c r="B1565" s="207"/>
      <c r="C1565" s="207" t="s">
        <v>74</v>
      </c>
      <c r="D1565" s="197"/>
      <c r="E1565" s="215" t="s">
        <v>1696</v>
      </c>
      <c r="F1565" s="79" t="s">
        <v>227</v>
      </c>
      <c r="G1565" s="70">
        <v>2024</v>
      </c>
      <c r="H1565" s="79" t="s">
        <v>380</v>
      </c>
      <c r="I1565" s="81">
        <f>[2]Лист1!$G1566*[2]Лист1!$M1566</f>
        <v>0</v>
      </c>
      <c r="J1565" s="162">
        <v>8.153486444026129E-4</v>
      </c>
      <c r="K1565" s="162">
        <v>0</v>
      </c>
      <c r="L1565" s="211"/>
    </row>
    <row r="1566" spans="1:12" ht="31.5" customHeight="1" x14ac:dyDescent="0.25">
      <c r="A1566" s="224">
        <v>1262</v>
      </c>
      <c r="B1566" s="224" t="s">
        <v>1697</v>
      </c>
      <c r="C1566" s="224" t="s">
        <v>74</v>
      </c>
      <c r="D1566" s="227" t="s">
        <v>1684</v>
      </c>
      <c r="E1566" s="199">
        <v>100</v>
      </c>
      <c r="F1566" s="79" t="s">
        <v>1685</v>
      </c>
      <c r="G1566" s="70">
        <v>10330</v>
      </c>
      <c r="H1566" s="79" t="s">
        <v>107</v>
      </c>
      <c r="I1566" s="81">
        <f>[2]Лист1!$G1567*[2]Лист1!$M1567</f>
        <v>0</v>
      </c>
      <c r="J1566" s="162">
        <v>4.1613396722722292E-3</v>
      </c>
      <c r="K1566" s="162">
        <v>0</v>
      </c>
      <c r="L1566" s="228">
        <v>1536200</v>
      </c>
    </row>
    <row r="1567" spans="1:12" ht="15.75" customHeight="1" x14ac:dyDescent="0.25">
      <c r="A1567" s="188"/>
      <c r="B1567" s="207"/>
      <c r="C1567" s="207" t="s">
        <v>74</v>
      </c>
      <c r="D1567" s="197"/>
      <c r="E1567" s="215" t="s">
        <v>1698</v>
      </c>
      <c r="F1567" s="79" t="s">
        <v>227</v>
      </c>
      <c r="G1567" s="70">
        <v>733</v>
      </c>
      <c r="H1567" s="79" t="s">
        <v>380</v>
      </c>
      <c r="I1567" s="81">
        <f>[2]Лист1!$G1568*[2]Лист1!$M1568</f>
        <v>0</v>
      </c>
      <c r="J1567" s="162">
        <v>2.9528189542841663E-4</v>
      </c>
      <c r="K1567" s="162">
        <v>0</v>
      </c>
      <c r="L1567" s="211"/>
    </row>
    <row r="1568" spans="1:12" ht="31.5" customHeight="1" x14ac:dyDescent="0.25">
      <c r="A1568" s="224">
        <v>1263</v>
      </c>
      <c r="B1568" s="224" t="s">
        <v>1699</v>
      </c>
      <c r="C1568" s="224" t="s">
        <v>74</v>
      </c>
      <c r="D1568" s="227" t="s">
        <v>1684</v>
      </c>
      <c r="E1568" s="199">
        <v>100</v>
      </c>
      <c r="F1568" s="79" t="s">
        <v>1685</v>
      </c>
      <c r="G1568" s="70">
        <v>41260</v>
      </c>
      <c r="H1568" s="79" t="s">
        <v>107</v>
      </c>
      <c r="I1568" s="81">
        <f>[2]Лист1!$G1569*[2]Лист1!$M1569</f>
        <v>0</v>
      </c>
      <c r="J1568" s="162">
        <v>1.6621188274729155E-2</v>
      </c>
      <c r="K1568" s="162">
        <v>0</v>
      </c>
      <c r="L1568" s="228">
        <v>2932800</v>
      </c>
    </row>
    <row r="1569" spans="1:12" ht="15.75" customHeight="1" x14ac:dyDescent="0.25">
      <c r="A1569" s="188"/>
      <c r="B1569" s="207"/>
      <c r="C1569" s="207" t="s">
        <v>74</v>
      </c>
      <c r="D1569" s="197"/>
      <c r="E1569" s="215" t="s">
        <v>1700</v>
      </c>
      <c r="F1569" s="79" t="s">
        <v>227</v>
      </c>
      <c r="G1569" s="70">
        <v>3200</v>
      </c>
      <c r="H1569" s="79" t="s">
        <v>380</v>
      </c>
      <c r="I1569" s="81">
        <f>[2]Лист1!$G1570*[2]Лист1!$M1570</f>
        <v>0</v>
      </c>
      <c r="J1569" s="162">
        <v>1.2890887658539335E-3</v>
      </c>
      <c r="K1569" s="162">
        <v>0</v>
      </c>
      <c r="L1569" s="211"/>
    </row>
    <row r="1570" spans="1:12" ht="31.5" customHeight="1" x14ac:dyDescent="0.25">
      <c r="A1570" s="224">
        <v>1264</v>
      </c>
      <c r="B1570" s="224" t="s">
        <v>1701</v>
      </c>
      <c r="C1570" s="224" t="s">
        <v>74</v>
      </c>
      <c r="D1570" s="227" t="s">
        <v>1684</v>
      </c>
      <c r="E1570" s="199">
        <v>100</v>
      </c>
      <c r="F1570" s="79" t="s">
        <v>1685</v>
      </c>
      <c r="G1570" s="70">
        <v>23900</v>
      </c>
      <c r="H1570" s="79" t="s">
        <v>107</v>
      </c>
      <c r="I1570" s="81">
        <f>[2]Лист1!$G1571*[2]Лист1!$M1571</f>
        <v>0</v>
      </c>
      <c r="J1570" s="162">
        <v>9.6278817199715663E-3</v>
      </c>
      <c r="K1570" s="162">
        <v>0</v>
      </c>
      <c r="L1570" s="228">
        <v>1274600</v>
      </c>
    </row>
    <row r="1571" spans="1:12" ht="15.75" customHeight="1" x14ac:dyDescent="0.25">
      <c r="A1571" s="188"/>
      <c r="B1571" s="207"/>
      <c r="C1571" s="207" t="s">
        <v>74</v>
      </c>
      <c r="D1571" s="197"/>
      <c r="E1571" s="215" t="s">
        <v>1702</v>
      </c>
      <c r="F1571" s="79" t="s">
        <v>227</v>
      </c>
      <c r="G1571" s="70">
        <v>1700</v>
      </c>
      <c r="H1571" s="79" t="s">
        <v>380</v>
      </c>
      <c r="I1571" s="81">
        <f>[2]Лист1!$G1572*[2]Лист1!$M1572</f>
        <v>0</v>
      </c>
      <c r="J1571" s="162">
        <v>6.8482840685990217E-4</v>
      </c>
      <c r="K1571" s="162">
        <v>0</v>
      </c>
      <c r="L1571" s="211"/>
    </row>
    <row r="1572" spans="1:12" ht="31.5" customHeight="1" x14ac:dyDescent="0.25">
      <c r="A1572" s="224">
        <v>1265</v>
      </c>
      <c r="B1572" s="224" t="s">
        <v>1703</v>
      </c>
      <c r="C1572" s="224" t="s">
        <v>74</v>
      </c>
      <c r="D1572" s="227" t="s">
        <v>1684</v>
      </c>
      <c r="E1572" s="199">
        <v>100</v>
      </c>
      <c r="F1572" s="79" t="s">
        <v>1685</v>
      </c>
      <c r="G1572" s="70">
        <v>20430</v>
      </c>
      <c r="H1572" s="79" t="s">
        <v>107</v>
      </c>
      <c r="I1572" s="81">
        <f>[2]Лист1!$G1573*[2]Лист1!$M1573</f>
        <v>0</v>
      </c>
      <c r="J1572" s="162">
        <v>8.2300260894987067E-3</v>
      </c>
      <c r="K1572" s="162">
        <v>0</v>
      </c>
      <c r="L1572" s="228">
        <v>2031720</v>
      </c>
    </row>
    <row r="1573" spans="1:12" ht="15.75" customHeight="1" x14ac:dyDescent="0.25">
      <c r="A1573" s="188"/>
      <c r="B1573" s="207"/>
      <c r="C1573" s="207" t="s">
        <v>74</v>
      </c>
      <c r="D1573" s="197"/>
      <c r="E1573" s="215" t="s">
        <v>1704</v>
      </c>
      <c r="F1573" s="79" t="s">
        <v>227</v>
      </c>
      <c r="G1573" s="70">
        <v>2588</v>
      </c>
      <c r="H1573" s="79" t="s">
        <v>380</v>
      </c>
      <c r="I1573" s="81">
        <f>[2]Лист1!$G1574*[2]Лист1!$M1574</f>
        <v>0</v>
      </c>
      <c r="J1573" s="162">
        <v>1.0425505393843687E-3</v>
      </c>
      <c r="K1573" s="162">
        <v>0</v>
      </c>
      <c r="L1573" s="211"/>
    </row>
    <row r="1574" spans="1:12" ht="31.5" customHeight="1" x14ac:dyDescent="0.25">
      <c r="A1574" s="224">
        <v>1266</v>
      </c>
      <c r="B1574" s="224" t="s">
        <v>1705</v>
      </c>
      <c r="C1574" s="224" t="s">
        <v>74</v>
      </c>
      <c r="D1574" s="227" t="s">
        <v>1684</v>
      </c>
      <c r="E1574" s="199">
        <v>100</v>
      </c>
      <c r="F1574" s="79" t="s">
        <v>1685</v>
      </c>
      <c r="G1574" s="70">
        <v>3850</v>
      </c>
      <c r="H1574" s="79" t="s">
        <v>107</v>
      </c>
      <c r="I1574" s="81">
        <f>[2]Лист1!$G1575*[2]Лист1!$M1575</f>
        <v>0</v>
      </c>
      <c r="J1574" s="162">
        <v>1.5509349214180136E-3</v>
      </c>
      <c r="K1574" s="162">
        <v>0</v>
      </c>
      <c r="L1574" s="225">
        <v>0</v>
      </c>
    </row>
    <row r="1575" spans="1:12" ht="15.75" customHeight="1" x14ac:dyDescent="0.25">
      <c r="A1575" s="188"/>
      <c r="B1575" s="207"/>
      <c r="C1575" s="207" t="s">
        <v>74</v>
      </c>
      <c r="D1575" s="197"/>
      <c r="E1575" s="215" t="s">
        <v>1706</v>
      </c>
      <c r="F1575" s="79" t="s">
        <v>227</v>
      </c>
      <c r="G1575" s="70">
        <v>412</v>
      </c>
      <c r="H1575" s="79" t="s">
        <v>380</v>
      </c>
      <c r="I1575" s="81">
        <f>[2]Лист1!$G1576*[2]Лист1!$M1576</f>
        <v>0</v>
      </c>
      <c r="J1575" s="162">
        <v>1.6597017860369391E-4</v>
      </c>
      <c r="K1575" s="162">
        <v>0</v>
      </c>
      <c r="L1575" s="211"/>
    </row>
    <row r="1576" spans="1:12" ht="31.5" customHeight="1" x14ac:dyDescent="0.25">
      <c r="A1576" s="224">
        <v>1267</v>
      </c>
      <c r="B1576" s="224" t="s">
        <v>1707</v>
      </c>
      <c r="C1576" s="224" t="s">
        <v>74</v>
      </c>
      <c r="D1576" s="227" t="s">
        <v>1684</v>
      </c>
      <c r="E1576" s="199">
        <v>100</v>
      </c>
      <c r="F1576" s="79" t="s">
        <v>1685</v>
      </c>
      <c r="G1576" s="70">
        <v>27500</v>
      </c>
      <c r="H1576" s="79" t="s">
        <v>107</v>
      </c>
      <c r="I1576" s="81">
        <f>[2]Лист1!$G1577*[2]Лист1!$M1577</f>
        <v>0</v>
      </c>
      <c r="J1576" s="162">
        <v>1.1078106581557241E-2</v>
      </c>
      <c r="K1576" s="162">
        <v>0</v>
      </c>
      <c r="L1576" s="228">
        <v>3340260</v>
      </c>
    </row>
    <row r="1577" spans="1:12" ht="15.75" customHeight="1" x14ac:dyDescent="0.25">
      <c r="A1577" s="188"/>
      <c r="B1577" s="207"/>
      <c r="C1577" s="207" t="s">
        <v>74</v>
      </c>
      <c r="D1577" s="197"/>
      <c r="E1577" s="215" t="s">
        <v>1708</v>
      </c>
      <c r="F1577" s="79" t="s">
        <v>227</v>
      </c>
      <c r="G1577" s="70">
        <v>3100</v>
      </c>
      <c r="H1577" s="79" t="s">
        <v>380</v>
      </c>
      <c r="I1577" s="81">
        <f>[2]Лист1!$G1578*[2]Лист1!$M1578</f>
        <v>0</v>
      </c>
      <c r="J1577" s="162">
        <v>1.248804741920998E-3</v>
      </c>
      <c r="K1577" s="162">
        <v>0</v>
      </c>
      <c r="L1577" s="211"/>
    </row>
    <row r="1578" spans="1:12" ht="31.5" customHeight="1" x14ac:dyDescent="0.25">
      <c r="A1578" s="224">
        <v>1268</v>
      </c>
      <c r="B1578" s="224" t="s">
        <v>1709</v>
      </c>
      <c r="C1578" s="224" t="s">
        <v>74</v>
      </c>
      <c r="D1578" s="227" t="s">
        <v>1684</v>
      </c>
      <c r="E1578" s="199">
        <v>100</v>
      </c>
      <c r="F1578" s="79" t="s">
        <v>1685</v>
      </c>
      <c r="G1578" s="70">
        <v>32600</v>
      </c>
      <c r="H1578" s="79" t="s">
        <v>107</v>
      </c>
      <c r="I1578" s="81">
        <f>[2]Лист1!$G1579*[2]Лист1!$M1579</f>
        <v>0</v>
      </c>
      <c r="J1578" s="162">
        <v>1.3132591802136946E-2</v>
      </c>
      <c r="K1578" s="162">
        <v>0</v>
      </c>
      <c r="L1578" s="228">
        <v>2244100</v>
      </c>
    </row>
    <row r="1579" spans="1:12" ht="15.75" customHeight="1" x14ac:dyDescent="0.25">
      <c r="A1579" s="188"/>
      <c r="B1579" s="207"/>
      <c r="C1579" s="207" t="s">
        <v>74</v>
      </c>
      <c r="D1579" s="197"/>
      <c r="E1579" s="215" t="s">
        <v>1710</v>
      </c>
      <c r="F1579" s="79" t="s">
        <v>227</v>
      </c>
      <c r="G1579" s="70">
        <v>2950</v>
      </c>
      <c r="H1579" s="79" t="s">
        <v>380</v>
      </c>
      <c r="I1579" s="81">
        <f>[2]Лист1!$G1580*[2]Лист1!$M1580</f>
        <v>0</v>
      </c>
      <c r="J1579" s="162">
        <v>1.1883787060215948E-3</v>
      </c>
      <c r="K1579" s="162">
        <v>0</v>
      </c>
      <c r="L1579" s="211"/>
    </row>
    <row r="1580" spans="1:12" ht="31.5" customHeight="1" x14ac:dyDescent="0.25">
      <c r="A1580" s="224">
        <v>1269</v>
      </c>
      <c r="B1580" s="224" t="s">
        <v>1711</v>
      </c>
      <c r="C1580" s="224" t="s">
        <v>74</v>
      </c>
      <c r="D1580" s="227" t="s">
        <v>1684</v>
      </c>
      <c r="E1580" s="199">
        <v>100</v>
      </c>
      <c r="F1580" s="79" t="s">
        <v>1685</v>
      </c>
      <c r="G1580" s="70">
        <v>22350</v>
      </c>
      <c r="H1580" s="79" t="s">
        <v>107</v>
      </c>
      <c r="I1580" s="81">
        <f>[2]Лист1!$G1581*[2]Лист1!$M1581</f>
        <v>0</v>
      </c>
      <c r="J1580" s="162">
        <v>9.0034793490110666E-3</v>
      </c>
      <c r="K1580" s="162">
        <v>0</v>
      </c>
      <c r="L1580" s="228">
        <v>1972480</v>
      </c>
    </row>
    <row r="1581" spans="1:12" ht="15.75" customHeight="1" x14ac:dyDescent="0.25">
      <c r="A1581" s="188"/>
      <c r="B1581" s="207"/>
      <c r="C1581" s="207" t="s">
        <v>74</v>
      </c>
      <c r="D1581" s="197"/>
      <c r="E1581" s="215" t="s">
        <v>1712</v>
      </c>
      <c r="F1581" s="79" t="s">
        <v>227</v>
      </c>
      <c r="G1581" s="70">
        <v>2500</v>
      </c>
      <c r="H1581" s="79" t="s">
        <v>380</v>
      </c>
      <c r="I1581" s="81">
        <f>[2]Лист1!$G1582*[2]Лист1!$M1582</f>
        <v>0</v>
      </c>
      <c r="J1581" s="162">
        <v>1.0071005983233853E-3</v>
      </c>
      <c r="K1581" s="162">
        <v>0</v>
      </c>
      <c r="L1581" s="211"/>
    </row>
    <row r="1582" spans="1:12" ht="15.75" customHeight="1" x14ac:dyDescent="0.25">
      <c r="A1582" s="190">
        <v>1270</v>
      </c>
      <c r="B1582" s="189" t="s">
        <v>1713</v>
      </c>
      <c r="C1582" s="189" t="s">
        <v>78</v>
      </c>
      <c r="D1582" s="189" t="s">
        <v>1684</v>
      </c>
      <c r="E1582" s="214">
        <v>100</v>
      </c>
      <c r="F1582" s="189" t="s">
        <v>83</v>
      </c>
      <c r="G1582" s="87">
        <v>4514</v>
      </c>
      <c r="H1582" s="79" t="s">
        <v>84</v>
      </c>
      <c r="I1582" s="81">
        <v>12432609</v>
      </c>
      <c r="J1582" s="162">
        <v>2.4129484995859662E-2</v>
      </c>
      <c r="K1582" s="162">
        <v>2.8925131105611821E-2</v>
      </c>
      <c r="L1582" s="81">
        <v>12432609</v>
      </c>
    </row>
    <row r="1583" spans="1:12" ht="15.75" customHeight="1" x14ac:dyDescent="0.25">
      <c r="A1583" s="188"/>
      <c r="B1583" s="198"/>
      <c r="C1583" s="207"/>
      <c r="D1583" s="198" t="s">
        <v>1684</v>
      </c>
      <c r="E1583" s="220">
        <v>1</v>
      </c>
      <c r="F1583" s="198" t="s">
        <v>83</v>
      </c>
      <c r="G1583" s="87">
        <v>72057</v>
      </c>
      <c r="H1583" s="79" t="s">
        <v>85</v>
      </c>
      <c r="I1583" s="81">
        <v>47755746</v>
      </c>
      <c r="J1583" s="162">
        <v>0.385179065207501</v>
      </c>
      <c r="K1583" s="162">
        <v>0.11110630231323912</v>
      </c>
      <c r="L1583" s="81">
        <v>40603746</v>
      </c>
    </row>
    <row r="1584" spans="1:12" ht="15.75" customHeight="1" x14ac:dyDescent="0.25">
      <c r="A1584" s="188"/>
      <c r="B1584" s="198"/>
      <c r="C1584" s="207"/>
      <c r="D1584" s="198" t="s">
        <v>1684</v>
      </c>
      <c r="E1584" s="220">
        <v>1</v>
      </c>
      <c r="F1584" s="198" t="s">
        <v>83</v>
      </c>
      <c r="G1584" s="87">
        <v>5412</v>
      </c>
      <c r="H1584" s="79" t="s">
        <v>86</v>
      </c>
      <c r="I1584" s="81">
        <v>2934122</v>
      </c>
      <c r="J1584" s="162">
        <v>2.8929723703498555E-2</v>
      </c>
      <c r="K1584" s="162">
        <v>6.8263920734465298E-3</v>
      </c>
      <c r="L1584" s="81">
        <v>2934122</v>
      </c>
    </row>
    <row r="1585" spans="1:12" ht="15.75" customHeight="1" x14ac:dyDescent="0.25">
      <c r="A1585" s="188"/>
      <c r="B1585" s="198"/>
      <c r="C1585" s="207"/>
      <c r="D1585" s="198" t="s">
        <v>1684</v>
      </c>
      <c r="E1585" s="220">
        <v>1</v>
      </c>
      <c r="F1585" s="198" t="s">
        <v>83</v>
      </c>
      <c r="G1585" s="87">
        <v>5774</v>
      </c>
      <c r="H1585" s="79" t="s">
        <v>87</v>
      </c>
      <c r="I1585" s="81">
        <v>30655492</v>
      </c>
      <c r="J1585" s="162">
        <v>3.0864786523281718E-2</v>
      </c>
      <c r="K1585" s="162">
        <v>7.1321644974681853E-2</v>
      </c>
      <c r="L1585" s="81">
        <v>30655492</v>
      </c>
    </row>
    <row r="1586" spans="1:12" ht="15.75" customHeight="1" x14ac:dyDescent="0.25">
      <c r="A1586" s="188"/>
      <c r="B1586" s="198"/>
      <c r="C1586" s="207"/>
      <c r="D1586" s="198" t="s">
        <v>1684</v>
      </c>
      <c r="E1586" s="220">
        <v>1</v>
      </c>
      <c r="F1586" s="198" t="s">
        <v>83</v>
      </c>
      <c r="G1586" s="87">
        <v>2806</v>
      </c>
      <c r="H1586" s="79" t="s">
        <v>88</v>
      </c>
      <c r="I1586" s="81">
        <v>104403781</v>
      </c>
      <c r="J1586" s="162">
        <v>1.4999409592020872E-2</v>
      </c>
      <c r="K1586" s="162">
        <v>0.24290099152531738</v>
      </c>
      <c r="L1586" s="81">
        <v>104403781</v>
      </c>
    </row>
    <row r="1587" spans="1:12" ht="15.75" customHeight="1" x14ac:dyDescent="0.25">
      <c r="A1587" s="188"/>
      <c r="B1587" s="198"/>
      <c r="C1587" s="207"/>
      <c r="D1587" s="198" t="s">
        <v>1684</v>
      </c>
      <c r="E1587" s="220">
        <v>1</v>
      </c>
      <c r="F1587" s="198" t="s">
        <v>83</v>
      </c>
      <c r="G1587" s="87">
        <v>2531</v>
      </c>
      <c r="H1587" s="79" t="s">
        <v>89</v>
      </c>
      <c r="I1587" s="81">
        <v>11746351</v>
      </c>
      <c r="J1587" s="162">
        <v>1.3529403306273993E-2</v>
      </c>
      <c r="K1587" s="162">
        <v>2.7328515091847135E-2</v>
      </c>
      <c r="L1587" s="81">
        <v>11746351</v>
      </c>
    </row>
    <row r="1588" spans="1:12" ht="47.25" customHeight="1" x14ac:dyDescent="0.25">
      <c r="A1588" s="88">
        <v>1271</v>
      </c>
      <c r="B1588" s="23" t="s">
        <v>1714</v>
      </c>
      <c r="C1588" s="67" t="s">
        <v>78</v>
      </c>
      <c r="D1588" s="67" t="s">
        <v>1684</v>
      </c>
      <c r="E1588" s="73">
        <v>100</v>
      </c>
      <c r="F1588" s="67" t="s">
        <v>90</v>
      </c>
      <c r="G1588" s="29">
        <v>2.1</v>
      </c>
      <c r="H1588" s="67" t="s">
        <v>91</v>
      </c>
      <c r="I1588" s="72">
        <v>3347</v>
      </c>
      <c r="J1588" s="164">
        <v>9.1470585673092877E-3</v>
      </c>
      <c r="K1588" s="164">
        <v>8.5997541626535758E-3</v>
      </c>
      <c r="L1588" s="80">
        <v>0</v>
      </c>
    </row>
    <row r="1589" spans="1:12" ht="15.75" customHeight="1" x14ac:dyDescent="0.25">
      <c r="A1589" s="88">
        <v>1272</v>
      </c>
      <c r="B1589" s="24" t="s">
        <v>1715</v>
      </c>
      <c r="C1589" s="64" t="s">
        <v>78</v>
      </c>
      <c r="D1589" s="64" t="s">
        <v>1716</v>
      </c>
      <c r="E1589" s="70">
        <v>100</v>
      </c>
      <c r="F1589" s="64" t="s">
        <v>199</v>
      </c>
      <c r="G1589" s="70" t="s">
        <v>201</v>
      </c>
      <c r="H1589" s="69" t="s">
        <v>201</v>
      </c>
      <c r="I1589" s="80">
        <f t="shared" ref="I1589" si="7">L1589+N1589</f>
        <v>20238600</v>
      </c>
      <c r="J1589" s="162" t="s">
        <v>201</v>
      </c>
      <c r="K1589" s="162">
        <v>3.5890380350822531</v>
      </c>
      <c r="L1589" s="12">
        <v>20238600</v>
      </c>
    </row>
    <row r="1590" spans="1:12" ht="47.25" customHeight="1" x14ac:dyDescent="0.25">
      <c r="A1590" s="88">
        <v>1273</v>
      </c>
      <c r="B1590" s="82" t="s">
        <v>1717</v>
      </c>
      <c r="C1590" s="82" t="s">
        <v>74</v>
      </c>
      <c r="D1590" s="82" t="s">
        <v>1684</v>
      </c>
      <c r="E1590" s="83">
        <v>100</v>
      </c>
      <c r="F1590" s="82" t="s">
        <v>32</v>
      </c>
      <c r="G1590" s="83">
        <v>3149</v>
      </c>
      <c r="H1590" s="82" t="s">
        <v>33</v>
      </c>
      <c r="I1590" s="14" t="s">
        <v>1718</v>
      </c>
      <c r="J1590" s="169">
        <v>1.7907320809232678E-2</v>
      </c>
      <c r="K1590" s="169">
        <v>2.718928222694495E-4</v>
      </c>
      <c r="L1590" s="14" t="s">
        <v>1719</v>
      </c>
    </row>
    <row r="1591" spans="1:12" ht="47.25" customHeight="1" x14ac:dyDescent="0.25">
      <c r="A1591" s="88">
        <v>1274</v>
      </c>
      <c r="B1591" s="82" t="s">
        <v>1720</v>
      </c>
      <c r="C1591" s="82" t="s">
        <v>74</v>
      </c>
      <c r="D1591" s="82" t="s">
        <v>1684</v>
      </c>
      <c r="E1591" s="83">
        <v>100</v>
      </c>
      <c r="F1591" s="82" t="s">
        <v>32</v>
      </c>
      <c r="G1591" s="83">
        <v>1050</v>
      </c>
      <c r="H1591" s="82" t="s">
        <v>33</v>
      </c>
      <c r="I1591" s="14">
        <v>6600</v>
      </c>
      <c r="J1591" s="169">
        <v>5.9710024927578003E-3</v>
      </c>
      <c r="K1591" s="169">
        <v>2.9908210449639444E-4</v>
      </c>
      <c r="L1591" s="14" t="s">
        <v>1721</v>
      </c>
    </row>
    <row r="1592" spans="1:12" ht="15.75" customHeight="1" x14ac:dyDescent="0.25">
      <c r="A1592" s="190">
        <v>1275</v>
      </c>
      <c r="B1592" s="229" t="s">
        <v>1722</v>
      </c>
      <c r="C1592" s="229" t="s">
        <v>74</v>
      </c>
      <c r="D1592" s="229" t="s">
        <v>1684</v>
      </c>
      <c r="E1592" s="230">
        <v>100</v>
      </c>
      <c r="F1592" s="229" t="s">
        <v>32</v>
      </c>
      <c r="G1592" s="83">
        <v>2368</v>
      </c>
      <c r="H1592" s="229" t="s">
        <v>33</v>
      </c>
      <c r="I1592" s="14" t="s">
        <v>1723</v>
      </c>
      <c r="J1592" s="169">
        <v>1.346603228842902E-2</v>
      </c>
      <c r="K1592" s="169">
        <v>7.250475260518653E-4</v>
      </c>
      <c r="L1592" s="14" t="s">
        <v>1724</v>
      </c>
    </row>
    <row r="1593" spans="1:12" ht="15.75" customHeight="1" x14ac:dyDescent="0.25">
      <c r="A1593" s="188"/>
      <c r="B1593" s="207"/>
      <c r="C1593" s="207" t="s">
        <v>74</v>
      </c>
      <c r="D1593" s="207" t="s">
        <v>1684</v>
      </c>
      <c r="E1593" s="215">
        <v>100</v>
      </c>
      <c r="F1593" s="207" t="s">
        <v>32</v>
      </c>
      <c r="G1593" s="83">
        <v>2880</v>
      </c>
      <c r="H1593" s="207" t="s">
        <v>33</v>
      </c>
      <c r="I1593" s="14" t="s">
        <v>1725</v>
      </c>
      <c r="J1593" s="169">
        <v>1.6377606837278538E-2</v>
      </c>
      <c r="K1593" s="169">
        <v>2.2000660868636289E-4</v>
      </c>
      <c r="L1593" s="14" t="s">
        <v>1726</v>
      </c>
    </row>
    <row r="1594" spans="1:12" ht="15.75" customHeight="1" x14ac:dyDescent="0.25">
      <c r="A1594" s="188"/>
      <c r="B1594" s="207"/>
      <c r="C1594" s="207" t="s">
        <v>74</v>
      </c>
      <c r="D1594" s="207" t="s">
        <v>1684</v>
      </c>
      <c r="E1594" s="215">
        <v>100</v>
      </c>
      <c r="F1594" s="207" t="s">
        <v>32</v>
      </c>
      <c r="G1594" s="83">
        <v>20181</v>
      </c>
      <c r="H1594" s="207" t="s">
        <v>33</v>
      </c>
      <c r="I1594" s="14">
        <v>161627</v>
      </c>
      <c r="J1594" s="169">
        <v>0.11476266791080492</v>
      </c>
      <c r="K1594" s="169">
        <v>7.3242035308240527E-3</v>
      </c>
      <c r="L1594" s="14" t="s">
        <v>1727</v>
      </c>
    </row>
    <row r="1595" spans="1:12" ht="15.75" customHeight="1" x14ac:dyDescent="0.25">
      <c r="A1595" s="188"/>
      <c r="B1595" s="207"/>
      <c r="C1595" s="207" t="s">
        <v>74</v>
      </c>
      <c r="D1595" s="207" t="s">
        <v>1684</v>
      </c>
      <c r="E1595" s="215">
        <v>100</v>
      </c>
      <c r="F1595" s="207" t="s">
        <v>32</v>
      </c>
      <c r="G1595" s="83">
        <v>3241</v>
      </c>
      <c r="H1595" s="207" t="s">
        <v>33</v>
      </c>
      <c r="I1595" s="14">
        <v>0</v>
      </c>
      <c r="J1595" s="169">
        <v>1.8430494360979079E-2</v>
      </c>
      <c r="K1595" s="169">
        <v>0</v>
      </c>
      <c r="L1595" s="14" t="s">
        <v>1728</v>
      </c>
    </row>
    <row r="1596" spans="1:12" ht="15.75" customHeight="1" x14ac:dyDescent="0.25">
      <c r="A1596" s="188"/>
      <c r="B1596" s="207"/>
      <c r="C1596" s="207" t="s">
        <v>74</v>
      </c>
      <c r="D1596" s="207" t="s">
        <v>1684</v>
      </c>
      <c r="E1596" s="215">
        <v>100</v>
      </c>
      <c r="F1596" s="207" t="s">
        <v>32</v>
      </c>
      <c r="G1596" s="83">
        <v>1443</v>
      </c>
      <c r="H1596" s="207" t="s">
        <v>33</v>
      </c>
      <c r="I1596" s="14" t="s">
        <v>1729</v>
      </c>
      <c r="J1596" s="169">
        <v>8.2058634257614338E-3</v>
      </c>
      <c r="K1596" s="169">
        <v>1.3594641113472475E-4</v>
      </c>
      <c r="L1596" s="14" t="s">
        <v>1730</v>
      </c>
    </row>
    <row r="1597" spans="1:12" ht="15.75" customHeight="1" x14ac:dyDescent="0.25">
      <c r="A1597" s="188"/>
      <c r="B1597" s="207"/>
      <c r="C1597" s="207" t="s">
        <v>74</v>
      </c>
      <c r="D1597" s="207" t="s">
        <v>1684</v>
      </c>
      <c r="E1597" s="215">
        <v>100</v>
      </c>
      <c r="F1597" s="207" t="s">
        <v>32</v>
      </c>
      <c r="G1597" s="83">
        <v>6537</v>
      </c>
      <c r="H1597" s="207" t="s">
        <v>33</v>
      </c>
      <c r="I1597" s="14" t="s">
        <v>1731</v>
      </c>
      <c r="J1597" s="169">
        <v>3.7173755519197854E-2</v>
      </c>
      <c r="K1597" s="169">
        <v>4.5315470378241591E-4</v>
      </c>
      <c r="L1597" s="14" t="s">
        <v>1732</v>
      </c>
    </row>
    <row r="1598" spans="1:12" ht="15.75" customHeight="1" x14ac:dyDescent="0.25">
      <c r="A1598" s="188"/>
      <c r="B1598" s="207"/>
      <c r="C1598" s="207" t="s">
        <v>74</v>
      </c>
      <c r="D1598" s="207" t="s">
        <v>1684</v>
      </c>
      <c r="E1598" s="215">
        <v>100</v>
      </c>
      <c r="F1598" s="207" t="s">
        <v>32</v>
      </c>
      <c r="G1598" s="83">
        <v>851</v>
      </c>
      <c r="H1598" s="207" t="s">
        <v>33</v>
      </c>
      <c r="I1598" s="14">
        <v>200</v>
      </c>
      <c r="J1598" s="169">
        <v>4.8393553536541798E-3</v>
      </c>
      <c r="K1598" s="169">
        <v>9.0630940756483176E-6</v>
      </c>
      <c r="L1598" s="14" t="s">
        <v>1733</v>
      </c>
    </row>
    <row r="1599" spans="1:12" ht="15.75" customHeight="1" x14ac:dyDescent="0.25">
      <c r="A1599" s="188"/>
      <c r="B1599" s="207"/>
      <c r="C1599" s="207" t="s">
        <v>74</v>
      </c>
      <c r="D1599" s="207" t="s">
        <v>1684</v>
      </c>
      <c r="E1599" s="215">
        <v>100</v>
      </c>
      <c r="F1599" s="207" t="s">
        <v>32</v>
      </c>
      <c r="G1599" s="83">
        <v>1496</v>
      </c>
      <c r="H1599" s="207" t="s">
        <v>33</v>
      </c>
      <c r="I1599" s="14">
        <v>0</v>
      </c>
      <c r="J1599" s="169">
        <v>8.5072568849196839E-3</v>
      </c>
      <c r="K1599" s="169">
        <v>0</v>
      </c>
      <c r="L1599" s="14" t="s">
        <v>1734</v>
      </c>
    </row>
    <row r="1600" spans="1:12" ht="15.75" customHeight="1" x14ac:dyDescent="0.25">
      <c r="A1600" s="188"/>
      <c r="B1600" s="207"/>
      <c r="C1600" s="207" t="s">
        <v>74</v>
      </c>
      <c r="D1600" s="207" t="s">
        <v>1684</v>
      </c>
      <c r="E1600" s="215">
        <v>100</v>
      </c>
      <c r="F1600" s="207" t="s">
        <v>32</v>
      </c>
      <c r="G1600" s="83">
        <v>1893</v>
      </c>
      <c r="H1600" s="207" t="s">
        <v>33</v>
      </c>
      <c r="I1600" s="14" t="s">
        <v>1735</v>
      </c>
      <c r="J1600" s="169">
        <v>1.0764864494086207E-2</v>
      </c>
      <c r="K1600" s="169">
        <v>8.0104156987617647E-4</v>
      </c>
      <c r="L1600" s="14" t="s">
        <v>1736</v>
      </c>
    </row>
    <row r="1601" spans="1:12" ht="47.25" customHeight="1" x14ac:dyDescent="0.25">
      <c r="A1601" s="88">
        <v>1276</v>
      </c>
      <c r="B1601" s="82" t="s">
        <v>1737</v>
      </c>
      <c r="C1601" s="82" t="s">
        <v>74</v>
      </c>
      <c r="D1601" s="82" t="s">
        <v>1684</v>
      </c>
      <c r="E1601" s="83">
        <v>100</v>
      </c>
      <c r="F1601" s="82" t="s">
        <v>32</v>
      </c>
      <c r="G1601" s="83">
        <v>3975</v>
      </c>
      <c r="H1601" s="82" t="s">
        <v>33</v>
      </c>
      <c r="I1601" s="14" t="s">
        <v>1738</v>
      </c>
      <c r="J1601" s="169">
        <v>2.2604509436868814E-2</v>
      </c>
      <c r="K1601" s="169">
        <v>4.582300364647789E-4</v>
      </c>
      <c r="L1601" s="14" t="s">
        <v>1739</v>
      </c>
    </row>
    <row r="1602" spans="1:12" ht="47.25" customHeight="1" x14ac:dyDescent="0.25">
      <c r="A1602" s="88">
        <v>1277</v>
      </c>
      <c r="B1602" s="82" t="s">
        <v>1740</v>
      </c>
      <c r="C1602" s="82" t="s">
        <v>74</v>
      </c>
      <c r="D1602" s="82" t="s">
        <v>1684</v>
      </c>
      <c r="E1602" s="83">
        <v>100</v>
      </c>
      <c r="F1602" s="82" t="s">
        <v>32</v>
      </c>
      <c r="G1602" s="83">
        <v>6398</v>
      </c>
      <c r="H1602" s="82" t="s">
        <v>33</v>
      </c>
      <c r="I1602" s="14" t="s">
        <v>1741</v>
      </c>
      <c r="J1602" s="169">
        <v>3.638330852253753E-2</v>
      </c>
      <c r="K1602" s="169">
        <v>6.026957560306131E-4</v>
      </c>
      <c r="L1602" s="14" t="s">
        <v>1742</v>
      </c>
    </row>
    <row r="1603" spans="1:12" ht="47.25" customHeight="1" x14ac:dyDescent="0.25">
      <c r="A1603" s="88">
        <v>1278</v>
      </c>
      <c r="B1603" s="82" t="s">
        <v>1743</v>
      </c>
      <c r="C1603" s="82" t="s">
        <v>74</v>
      </c>
      <c r="D1603" s="82" t="s">
        <v>1684</v>
      </c>
      <c r="E1603" s="83">
        <v>100</v>
      </c>
      <c r="F1603" s="82" t="s">
        <v>32</v>
      </c>
      <c r="G1603" s="83">
        <v>4768</v>
      </c>
      <c r="H1603" s="82" t="s">
        <v>33</v>
      </c>
      <c r="I1603" s="14" t="s">
        <v>1744</v>
      </c>
      <c r="J1603" s="169">
        <v>2.7114037986161136E-2</v>
      </c>
      <c r="K1603" s="169">
        <v>1.0422558186995565E-3</v>
      </c>
      <c r="L1603" s="14" t="s">
        <v>1745</v>
      </c>
    </row>
    <row r="1604" spans="1:12" ht="47.25" customHeight="1" x14ac:dyDescent="0.25">
      <c r="A1604" s="88">
        <v>1279</v>
      </c>
      <c r="B1604" s="82" t="s">
        <v>1746</v>
      </c>
      <c r="C1604" s="82" t="s">
        <v>74</v>
      </c>
      <c r="D1604" s="82" t="s">
        <v>1684</v>
      </c>
      <c r="E1604" s="83">
        <v>100</v>
      </c>
      <c r="F1604" s="82" t="s">
        <v>32</v>
      </c>
      <c r="G1604" s="83">
        <v>68071</v>
      </c>
      <c r="H1604" s="82" t="s">
        <v>33</v>
      </c>
      <c r="I1604" s="14" t="s">
        <v>1747</v>
      </c>
      <c r="J1604" s="169">
        <v>0.38709724827096786</v>
      </c>
      <c r="K1604" s="169">
        <v>3.6705531006375682E-4</v>
      </c>
      <c r="L1604" s="14" t="s">
        <v>1748</v>
      </c>
    </row>
    <row r="1605" spans="1:12" ht="47.25" customHeight="1" x14ac:dyDescent="0.25">
      <c r="A1605" s="88">
        <v>1280</v>
      </c>
      <c r="B1605" s="82" t="s">
        <v>1749</v>
      </c>
      <c r="C1605" s="82" t="s">
        <v>74</v>
      </c>
      <c r="D1605" s="82" t="s">
        <v>1684</v>
      </c>
      <c r="E1605" s="83">
        <v>100</v>
      </c>
      <c r="F1605" s="82" t="s">
        <v>32</v>
      </c>
      <c r="G1605" s="83">
        <v>12780</v>
      </c>
      <c r="H1605" s="82" t="s">
        <v>33</v>
      </c>
      <c r="I1605" s="14">
        <v>0</v>
      </c>
      <c r="J1605" s="169">
        <v>7.2675630340423514E-2</v>
      </c>
      <c r="K1605" s="169">
        <v>0</v>
      </c>
      <c r="L1605" s="14" t="s">
        <v>1750</v>
      </c>
    </row>
    <row r="1606" spans="1:12" ht="63" customHeight="1" x14ac:dyDescent="0.25">
      <c r="A1606" s="88">
        <v>1281</v>
      </c>
      <c r="B1606" s="82" t="s">
        <v>1751</v>
      </c>
      <c r="C1606" s="82" t="s">
        <v>74</v>
      </c>
      <c r="D1606" s="82" t="s">
        <v>1684</v>
      </c>
      <c r="E1606" s="83">
        <v>100</v>
      </c>
      <c r="F1606" s="82" t="s">
        <v>32</v>
      </c>
      <c r="G1606" s="83">
        <v>226</v>
      </c>
      <c r="H1606" s="82" t="s">
        <v>136</v>
      </c>
      <c r="I1606" s="14">
        <v>0</v>
      </c>
      <c r="J1606" s="169">
        <v>1.2851872032031077E-3</v>
      </c>
      <c r="K1606" s="169">
        <v>0</v>
      </c>
      <c r="L1606" s="14" t="s">
        <v>1752</v>
      </c>
    </row>
    <row r="1607" spans="1:12" ht="15.75" customHeight="1" x14ac:dyDescent="0.25">
      <c r="A1607" s="88">
        <v>1282</v>
      </c>
      <c r="B1607" s="67" t="s">
        <v>1753</v>
      </c>
      <c r="C1607" s="67" t="s">
        <v>74</v>
      </c>
      <c r="D1607" s="67" t="s">
        <v>1684</v>
      </c>
      <c r="E1607" s="73">
        <v>100</v>
      </c>
      <c r="F1607" s="67" t="s">
        <v>278</v>
      </c>
      <c r="G1607" s="73">
        <v>32</v>
      </c>
      <c r="H1607" s="67" t="s">
        <v>15</v>
      </c>
      <c r="I1607" s="72">
        <v>11730899.949999999</v>
      </c>
      <c r="J1607" s="164">
        <v>1.7632920397889053E-4</v>
      </c>
      <c r="K1607" s="164">
        <v>2.5586116337155813E-2</v>
      </c>
      <c r="L1607" s="72">
        <v>11699671.899999999</v>
      </c>
    </row>
    <row r="1608" spans="1:12" ht="15.75" customHeight="1" x14ac:dyDescent="0.25">
      <c r="A1608" s="88">
        <v>1283</v>
      </c>
      <c r="B1608" s="67" t="s">
        <v>1754</v>
      </c>
      <c r="C1608" s="67" t="s">
        <v>74</v>
      </c>
      <c r="D1608" s="67" t="s">
        <v>1684</v>
      </c>
      <c r="E1608" s="73">
        <v>100</v>
      </c>
      <c r="F1608" s="67" t="s">
        <v>278</v>
      </c>
      <c r="G1608" s="73">
        <v>74</v>
      </c>
      <c r="H1608" s="67" t="s">
        <v>15</v>
      </c>
      <c r="I1608" s="72">
        <v>15871530.82</v>
      </c>
      <c r="J1608" s="164">
        <v>4.0776128420118437E-4</v>
      </c>
      <c r="K1608" s="164">
        <v>3.4617193543558779E-2</v>
      </c>
      <c r="L1608" s="72">
        <v>15804003.220000001</v>
      </c>
    </row>
    <row r="1609" spans="1:12" ht="15.75" customHeight="1" x14ac:dyDescent="0.25">
      <c r="A1609" s="88">
        <v>1284</v>
      </c>
      <c r="B1609" s="67" t="s">
        <v>1755</v>
      </c>
      <c r="C1609" s="67" t="s">
        <v>74</v>
      </c>
      <c r="D1609" s="67" t="s">
        <v>1684</v>
      </c>
      <c r="E1609" s="73">
        <v>100</v>
      </c>
      <c r="F1609" s="67" t="s">
        <v>278</v>
      </c>
      <c r="G1609" s="73">
        <v>68</v>
      </c>
      <c r="H1609" s="67" t="s">
        <v>15</v>
      </c>
      <c r="I1609" s="72">
        <v>16089749.76</v>
      </c>
      <c r="J1609" s="164">
        <v>3.7469955845514241E-4</v>
      </c>
      <c r="K1609" s="164">
        <v>3.5093148091769791E-2</v>
      </c>
      <c r="L1609" s="72">
        <v>16045128.82</v>
      </c>
    </row>
    <row r="1610" spans="1:12" ht="15.75" customHeight="1" x14ac:dyDescent="0.25">
      <c r="A1610" s="88">
        <v>1285</v>
      </c>
      <c r="B1610" s="67" t="s">
        <v>1756</v>
      </c>
      <c r="C1610" s="67" t="s">
        <v>74</v>
      </c>
      <c r="D1610" s="67" t="s">
        <v>1684</v>
      </c>
      <c r="E1610" s="73">
        <v>100</v>
      </c>
      <c r="F1610" s="67" t="s">
        <v>278</v>
      </c>
      <c r="G1610" s="73">
        <v>364</v>
      </c>
      <c r="H1610" s="67" t="s">
        <v>15</v>
      </c>
      <c r="I1610" s="72">
        <v>33033115.32</v>
      </c>
      <c r="J1610" s="164">
        <v>2.0057446952598799E-3</v>
      </c>
      <c r="K1610" s="164">
        <v>7.2048106723150776E-2</v>
      </c>
      <c r="L1610" s="72">
        <v>32258583.050000001</v>
      </c>
    </row>
    <row r="1611" spans="1:12" ht="15.75" customHeight="1" x14ac:dyDescent="0.25">
      <c r="A1611" s="88">
        <v>1286</v>
      </c>
      <c r="B1611" s="67" t="s">
        <v>1757</v>
      </c>
      <c r="C1611" s="67" t="s">
        <v>74</v>
      </c>
      <c r="D1611" s="67" t="s">
        <v>1684</v>
      </c>
      <c r="E1611" s="73">
        <v>100</v>
      </c>
      <c r="F1611" s="67" t="s">
        <v>278</v>
      </c>
      <c r="G1611" s="73">
        <v>286</v>
      </c>
      <c r="H1611" s="67" t="s">
        <v>15</v>
      </c>
      <c r="I1611" s="72">
        <v>30457958.25</v>
      </c>
      <c r="J1611" s="164">
        <v>1.5759422605613341E-3</v>
      </c>
      <c r="K1611" s="164">
        <v>6.6431464465497775E-2</v>
      </c>
      <c r="L1611" s="72">
        <v>29639574.309999999</v>
      </c>
    </row>
    <row r="1612" spans="1:12" ht="15.75" customHeight="1" x14ac:dyDescent="0.25">
      <c r="A1612" s="88">
        <v>1287</v>
      </c>
      <c r="B1612" s="67" t="s">
        <v>1758</v>
      </c>
      <c r="C1612" s="67" t="s">
        <v>74</v>
      </c>
      <c r="D1612" s="67" t="s">
        <v>1684</v>
      </c>
      <c r="E1612" s="73">
        <v>100</v>
      </c>
      <c r="F1612" s="67" t="s">
        <v>278</v>
      </c>
      <c r="G1612" s="73">
        <v>61</v>
      </c>
      <c r="H1612" s="67" t="s">
        <v>15</v>
      </c>
      <c r="I1612" s="72">
        <v>15187357.050000001</v>
      </c>
      <c r="J1612" s="164">
        <v>3.3612754508476007E-4</v>
      </c>
      <c r="K1612" s="164">
        <v>3.3124950855558492E-2</v>
      </c>
      <c r="L1612" s="72">
        <v>15083745.83</v>
      </c>
    </row>
    <row r="1613" spans="1:12" ht="15.75" customHeight="1" x14ac:dyDescent="0.25">
      <c r="A1613" s="88">
        <v>1288</v>
      </c>
      <c r="B1613" s="67" t="s">
        <v>1759</v>
      </c>
      <c r="C1613" s="67" t="s">
        <v>74</v>
      </c>
      <c r="D1613" s="67" t="s">
        <v>1684</v>
      </c>
      <c r="E1613" s="73">
        <v>100</v>
      </c>
      <c r="F1613" s="67" t="s">
        <v>278</v>
      </c>
      <c r="G1613" s="73">
        <v>16</v>
      </c>
      <c r="H1613" s="67" t="s">
        <v>15</v>
      </c>
      <c r="I1613" s="72">
        <v>8503062.9499999993</v>
      </c>
      <c r="J1613" s="164">
        <v>8.8164601989445263E-5</v>
      </c>
      <c r="K1613" s="164">
        <v>1.8545922204447691E-2</v>
      </c>
      <c r="L1613" s="72">
        <v>8424274.3899999987</v>
      </c>
    </row>
    <row r="1614" spans="1:12" ht="15.75" customHeight="1" x14ac:dyDescent="0.25">
      <c r="A1614" s="88">
        <v>1289</v>
      </c>
      <c r="B1614" s="67" t="s">
        <v>1760</v>
      </c>
      <c r="C1614" s="67" t="s">
        <v>74</v>
      </c>
      <c r="D1614" s="67" t="s">
        <v>1684</v>
      </c>
      <c r="E1614" s="73">
        <v>100</v>
      </c>
      <c r="F1614" s="67" t="s">
        <v>278</v>
      </c>
      <c r="G1614" s="73">
        <v>13</v>
      </c>
      <c r="H1614" s="67" t="s">
        <v>15</v>
      </c>
      <c r="I1614" s="72">
        <v>7447521.9900000002</v>
      </c>
      <c r="J1614" s="164">
        <v>7.1633739116424284E-5</v>
      </c>
      <c r="K1614" s="164">
        <v>1.6243695272472783E-2</v>
      </c>
      <c r="L1614" s="72">
        <v>7391715.5499999998</v>
      </c>
    </row>
    <row r="1615" spans="1:12" ht="15.75" customHeight="1" x14ac:dyDescent="0.25">
      <c r="A1615" s="88">
        <v>1290</v>
      </c>
      <c r="B1615" s="67" t="s">
        <v>1761</v>
      </c>
      <c r="C1615" s="67" t="s">
        <v>74</v>
      </c>
      <c r="D1615" s="67" t="s">
        <v>1684</v>
      </c>
      <c r="E1615" s="73">
        <v>100</v>
      </c>
      <c r="F1615" s="67" t="s">
        <v>278</v>
      </c>
      <c r="G1615" s="73">
        <v>70</v>
      </c>
      <c r="H1615" s="67" t="s">
        <v>15</v>
      </c>
      <c r="I1615" s="72">
        <v>14122421.09</v>
      </c>
      <c r="J1615" s="164">
        <v>3.8572013370382301E-4</v>
      </c>
      <c r="K1615" s="164">
        <v>3.0802232608849657E-2</v>
      </c>
      <c r="L1615" s="72">
        <v>13940680.41</v>
      </c>
    </row>
    <row r="1616" spans="1:12" ht="15.75" customHeight="1" x14ac:dyDescent="0.25">
      <c r="A1616" s="88">
        <v>1291</v>
      </c>
      <c r="B1616" s="67" t="s">
        <v>1762</v>
      </c>
      <c r="C1616" s="67" t="s">
        <v>74</v>
      </c>
      <c r="D1616" s="67" t="s">
        <v>1684</v>
      </c>
      <c r="E1616" s="73">
        <v>100</v>
      </c>
      <c r="F1616" s="67" t="s">
        <v>278</v>
      </c>
      <c r="G1616" s="73">
        <v>25</v>
      </c>
      <c r="H1616" s="67" t="s">
        <v>15</v>
      </c>
      <c r="I1616" s="72">
        <v>12163191.689999999</v>
      </c>
      <c r="J1616" s="164">
        <v>1.3775719060850821E-4</v>
      </c>
      <c r="K1616" s="164">
        <v>2.6528982340478218E-2</v>
      </c>
      <c r="L1616" s="72">
        <v>12062569.859999999</v>
      </c>
    </row>
    <row r="1617" spans="1:12" ht="15.75" customHeight="1" x14ac:dyDescent="0.25">
      <c r="A1617" s="88">
        <v>1292</v>
      </c>
      <c r="B1617" s="67" t="s">
        <v>1763</v>
      </c>
      <c r="C1617" s="67" t="s">
        <v>74</v>
      </c>
      <c r="D1617" s="67" t="s">
        <v>1684</v>
      </c>
      <c r="E1617" s="73">
        <v>100</v>
      </c>
      <c r="F1617" s="67" t="s">
        <v>278</v>
      </c>
      <c r="G1617" s="73">
        <v>38</v>
      </c>
      <c r="H1617" s="67" t="s">
        <v>15</v>
      </c>
      <c r="I1617" s="72">
        <v>15664884.439999999</v>
      </c>
      <c r="J1617" s="164">
        <v>2.0939092972493251E-4</v>
      </c>
      <c r="K1617" s="164">
        <v>3.4166479758438471E-2</v>
      </c>
      <c r="L1617" s="72">
        <v>15644798.729999999</v>
      </c>
    </row>
    <row r="1618" spans="1:12" ht="15.75" customHeight="1" x14ac:dyDescent="0.25">
      <c r="A1618" s="88">
        <v>1293</v>
      </c>
      <c r="B1618" s="67" t="s">
        <v>1764</v>
      </c>
      <c r="C1618" s="67" t="s">
        <v>74</v>
      </c>
      <c r="D1618" s="67" t="s">
        <v>1684</v>
      </c>
      <c r="E1618" s="73">
        <v>100</v>
      </c>
      <c r="F1618" s="67" t="s">
        <v>278</v>
      </c>
      <c r="G1618" s="73">
        <v>55</v>
      </c>
      <c r="H1618" s="67" t="s">
        <v>15</v>
      </c>
      <c r="I1618" s="72">
        <v>16435396.92</v>
      </c>
      <c r="J1618" s="164">
        <v>3.0306581933871806E-4</v>
      </c>
      <c r="K1618" s="164">
        <v>3.5847034706186574E-2</v>
      </c>
      <c r="L1618" s="72">
        <v>16337342.57</v>
      </c>
    </row>
    <row r="1619" spans="1:12" ht="15.75" customHeight="1" x14ac:dyDescent="0.25">
      <c r="A1619" s="88">
        <v>1294</v>
      </c>
      <c r="B1619" s="67" t="s">
        <v>1765</v>
      </c>
      <c r="C1619" s="67" t="s">
        <v>74</v>
      </c>
      <c r="D1619" s="67" t="s">
        <v>1684</v>
      </c>
      <c r="E1619" s="73">
        <v>100</v>
      </c>
      <c r="F1619" s="67" t="s">
        <v>278</v>
      </c>
      <c r="G1619" s="73">
        <v>53</v>
      </c>
      <c r="H1619" s="67" t="s">
        <v>15</v>
      </c>
      <c r="I1619" s="72">
        <v>15279417.720000001</v>
      </c>
      <c r="J1619" s="164">
        <v>2.9204524409003746E-4</v>
      </c>
      <c r="K1619" s="164">
        <v>3.3325743209319594E-2</v>
      </c>
      <c r="L1619" s="72">
        <v>15157862.4</v>
      </c>
    </row>
    <row r="1620" spans="1:12" ht="15.75" customHeight="1" x14ac:dyDescent="0.25">
      <c r="A1620" s="88">
        <v>1295</v>
      </c>
      <c r="B1620" s="67" t="s">
        <v>1766</v>
      </c>
      <c r="C1620" s="67" t="s">
        <v>74</v>
      </c>
      <c r="D1620" s="67" t="s">
        <v>1684</v>
      </c>
      <c r="E1620" s="73">
        <v>100</v>
      </c>
      <c r="F1620" s="67" t="s">
        <v>278</v>
      </c>
      <c r="G1620" s="73">
        <v>95</v>
      </c>
      <c r="H1620" s="67" t="s">
        <v>15</v>
      </c>
      <c r="I1620" s="72">
        <v>14410938.77</v>
      </c>
      <c r="J1620" s="164">
        <v>5.2347732431233128E-4</v>
      </c>
      <c r="K1620" s="164">
        <v>3.1431514842716654E-2</v>
      </c>
      <c r="L1620" s="72">
        <v>14255135.199999999</v>
      </c>
    </row>
    <row r="1621" spans="1:12" ht="15.75" customHeight="1" x14ac:dyDescent="0.25">
      <c r="A1621" s="88">
        <v>1296</v>
      </c>
      <c r="B1621" s="67" t="s">
        <v>1767</v>
      </c>
      <c r="C1621" s="67" t="s">
        <v>74</v>
      </c>
      <c r="D1621" s="67" t="s">
        <v>1684</v>
      </c>
      <c r="E1621" s="73">
        <v>100</v>
      </c>
      <c r="F1621" s="67" t="s">
        <v>278</v>
      </c>
      <c r="G1621" s="73">
        <v>94</v>
      </c>
      <c r="H1621" s="67" t="s">
        <v>15</v>
      </c>
      <c r="I1621" s="72">
        <v>15645915.189999999</v>
      </c>
      <c r="J1621" s="164">
        <v>5.1796703668799101E-4</v>
      </c>
      <c r="K1621" s="164">
        <v>3.4125106169080682E-2</v>
      </c>
      <c r="L1621" s="72">
        <v>15566662.57</v>
      </c>
    </row>
    <row r="1622" spans="1:12" ht="31.5" customHeight="1" x14ac:dyDescent="0.25">
      <c r="A1622" s="88">
        <v>1297</v>
      </c>
      <c r="B1622" s="67" t="s">
        <v>1768</v>
      </c>
      <c r="C1622" s="67" t="s">
        <v>74</v>
      </c>
      <c r="D1622" s="67" t="s">
        <v>1684</v>
      </c>
      <c r="E1622" s="73">
        <v>100</v>
      </c>
      <c r="F1622" s="67" t="s">
        <v>258</v>
      </c>
      <c r="G1622" s="73">
        <v>18</v>
      </c>
      <c r="H1622" s="67" t="s">
        <v>15</v>
      </c>
      <c r="I1622" s="72">
        <v>4992634.2300000004</v>
      </c>
      <c r="J1622" s="164">
        <v>9.9185177238125916E-5</v>
      </c>
      <c r="K1622" s="164">
        <v>1.08893708736853E-2</v>
      </c>
      <c r="L1622" s="72">
        <v>4841688.7600000007</v>
      </c>
    </row>
    <row r="1623" spans="1:12" ht="31.5" customHeight="1" x14ac:dyDescent="0.25">
      <c r="A1623" s="88">
        <v>1298</v>
      </c>
      <c r="B1623" s="67" t="s">
        <v>1769</v>
      </c>
      <c r="C1623" s="67" t="s">
        <v>74</v>
      </c>
      <c r="D1623" s="67" t="s">
        <v>1684</v>
      </c>
      <c r="E1623" s="73">
        <v>100</v>
      </c>
      <c r="F1623" s="67" t="s">
        <v>258</v>
      </c>
      <c r="G1623" s="73">
        <v>15</v>
      </c>
      <c r="H1623" s="67" t="s">
        <v>15</v>
      </c>
      <c r="I1623" s="72">
        <v>3615304.04</v>
      </c>
      <c r="J1623" s="164">
        <v>8.2654314365104937E-5</v>
      </c>
      <c r="K1623" s="164">
        <v>7.8852935542792196E-3</v>
      </c>
      <c r="L1623" s="72">
        <v>3525112.64</v>
      </c>
    </row>
    <row r="1624" spans="1:12" ht="31.5" customHeight="1" x14ac:dyDescent="0.25">
      <c r="A1624" s="88">
        <v>1299</v>
      </c>
      <c r="B1624" s="67" t="s">
        <v>1770</v>
      </c>
      <c r="C1624" s="67" t="s">
        <v>74</v>
      </c>
      <c r="D1624" s="67" t="s">
        <v>1684</v>
      </c>
      <c r="E1624" s="73">
        <v>100</v>
      </c>
      <c r="F1624" s="67" t="s">
        <v>258</v>
      </c>
      <c r="G1624" s="73">
        <v>139</v>
      </c>
      <c r="H1624" s="67" t="s">
        <v>15</v>
      </c>
      <c r="I1624" s="72">
        <v>16968225.760000002</v>
      </c>
      <c r="J1624" s="164">
        <v>7.6592997978330575E-4</v>
      </c>
      <c r="K1624" s="164">
        <v>3.7009180896686804E-2</v>
      </c>
      <c r="L1624" s="72">
        <v>16052486.410000002</v>
      </c>
    </row>
    <row r="1625" spans="1:12" ht="31.5" customHeight="1" x14ac:dyDescent="0.25">
      <c r="A1625" s="88">
        <v>1300</v>
      </c>
      <c r="B1625" s="67" t="s">
        <v>1771</v>
      </c>
      <c r="C1625" s="67" t="s">
        <v>74</v>
      </c>
      <c r="D1625" s="67" t="s">
        <v>1684</v>
      </c>
      <c r="E1625" s="73">
        <v>100</v>
      </c>
      <c r="F1625" s="67" t="s">
        <v>258</v>
      </c>
      <c r="G1625" s="73">
        <v>67</v>
      </c>
      <c r="H1625" s="67" t="s">
        <v>15</v>
      </c>
      <c r="I1625" s="72">
        <v>13631776.9</v>
      </c>
      <c r="J1625" s="164">
        <v>3.6918927083080203E-4</v>
      </c>
      <c r="K1625" s="164">
        <v>2.9732094820700713E-2</v>
      </c>
      <c r="L1625" s="72">
        <v>13090481.890000001</v>
      </c>
    </row>
    <row r="1626" spans="1:12" ht="31.5" customHeight="1" x14ac:dyDescent="0.25">
      <c r="A1626" s="88">
        <v>1301</v>
      </c>
      <c r="B1626" s="67" t="s">
        <v>1772</v>
      </c>
      <c r="C1626" s="67" t="s">
        <v>74</v>
      </c>
      <c r="D1626" s="67" t="s">
        <v>1684</v>
      </c>
      <c r="E1626" s="73">
        <v>100</v>
      </c>
      <c r="F1626" s="67" t="s">
        <v>258</v>
      </c>
      <c r="G1626" s="73">
        <v>9</v>
      </c>
      <c r="H1626" s="67" t="s">
        <v>15</v>
      </c>
      <c r="I1626" s="72">
        <v>3726252.8</v>
      </c>
      <c r="J1626" s="164">
        <v>4.9592588619062958E-5</v>
      </c>
      <c r="K1626" s="164">
        <v>8.1272824803567262E-3</v>
      </c>
      <c r="L1626" s="72">
        <v>3648007.75</v>
      </c>
    </row>
    <row r="1627" spans="1:12" ht="31.5" customHeight="1" x14ac:dyDescent="0.25">
      <c r="A1627" s="88">
        <v>1302</v>
      </c>
      <c r="B1627" s="67" t="s">
        <v>1773</v>
      </c>
      <c r="C1627" s="67" t="s">
        <v>74</v>
      </c>
      <c r="D1627" s="67" t="s">
        <v>1684</v>
      </c>
      <c r="E1627" s="73">
        <v>100</v>
      </c>
      <c r="F1627" s="67" t="s">
        <v>258</v>
      </c>
      <c r="G1627" s="73">
        <v>28</v>
      </c>
      <c r="H1627" s="67" t="s">
        <v>15</v>
      </c>
      <c r="I1627" s="72">
        <v>5511429.4900000002</v>
      </c>
      <c r="J1627" s="164">
        <v>1.5428805348152919E-4</v>
      </c>
      <c r="K1627" s="164">
        <v>1.2020908601745541E-2</v>
      </c>
      <c r="L1627" s="72">
        <v>5329417.82</v>
      </c>
    </row>
    <row r="1628" spans="1:12" ht="31.5" customHeight="1" x14ac:dyDescent="0.25">
      <c r="A1628" s="88">
        <v>1303</v>
      </c>
      <c r="B1628" s="67" t="s">
        <v>1774</v>
      </c>
      <c r="C1628" s="67" t="s">
        <v>74</v>
      </c>
      <c r="D1628" s="67" t="s">
        <v>1684</v>
      </c>
      <c r="E1628" s="73">
        <v>100</v>
      </c>
      <c r="F1628" s="67" t="s">
        <v>258</v>
      </c>
      <c r="G1628" s="73">
        <v>8</v>
      </c>
      <c r="H1628" s="67" t="s">
        <v>15</v>
      </c>
      <c r="I1628" s="72">
        <v>4028603.52</v>
      </c>
      <c r="J1628" s="164">
        <v>4.4082300994722632E-5</v>
      </c>
      <c r="K1628" s="164">
        <v>8.7867357814261655E-3</v>
      </c>
      <c r="L1628" s="72">
        <v>3939642.5</v>
      </c>
    </row>
    <row r="1629" spans="1:12" ht="31.5" customHeight="1" x14ac:dyDescent="0.25">
      <c r="A1629" s="88">
        <v>1304</v>
      </c>
      <c r="B1629" s="67" t="s">
        <v>1775</v>
      </c>
      <c r="C1629" s="67" t="s">
        <v>74</v>
      </c>
      <c r="D1629" s="67" t="s">
        <v>1684</v>
      </c>
      <c r="E1629" s="73">
        <v>100</v>
      </c>
      <c r="F1629" s="67" t="s">
        <v>258</v>
      </c>
      <c r="G1629" s="73">
        <v>28</v>
      </c>
      <c r="H1629" s="67" t="s">
        <v>15</v>
      </c>
      <c r="I1629" s="72">
        <v>5394809.3399999999</v>
      </c>
      <c r="J1629" s="164">
        <v>1.5428805348152919E-4</v>
      </c>
      <c r="K1629" s="164">
        <v>1.176654987923708E-2</v>
      </c>
      <c r="L1629" s="72">
        <v>5237002.38</v>
      </c>
    </row>
    <row r="1630" spans="1:12" ht="31.5" customHeight="1" x14ac:dyDescent="0.25">
      <c r="A1630" s="88">
        <v>1305</v>
      </c>
      <c r="B1630" s="67" t="s">
        <v>1776</v>
      </c>
      <c r="C1630" s="67" t="s">
        <v>74</v>
      </c>
      <c r="D1630" s="67" t="s">
        <v>1684</v>
      </c>
      <c r="E1630" s="73">
        <v>100</v>
      </c>
      <c r="F1630" s="67" t="s">
        <v>258</v>
      </c>
      <c r="G1630" s="73">
        <v>24</v>
      </c>
      <c r="H1630" s="67" t="s">
        <v>15</v>
      </c>
      <c r="I1630" s="72">
        <v>5431672.7999999998</v>
      </c>
      <c r="J1630" s="164">
        <v>1.3224690298416789E-4</v>
      </c>
      <c r="K1630" s="164">
        <v>1.1846952301913108E-2</v>
      </c>
      <c r="L1630" s="72">
        <v>5259923.2299999995</v>
      </c>
    </row>
    <row r="1631" spans="1:12" ht="31.5" customHeight="1" x14ac:dyDescent="0.25">
      <c r="A1631" s="88">
        <v>1306</v>
      </c>
      <c r="B1631" s="67" t="s">
        <v>1777</v>
      </c>
      <c r="C1631" s="67" t="s">
        <v>74</v>
      </c>
      <c r="D1631" s="67" t="s">
        <v>1684</v>
      </c>
      <c r="E1631" s="73">
        <v>100</v>
      </c>
      <c r="F1631" s="67" t="s">
        <v>293</v>
      </c>
      <c r="G1631" s="73">
        <v>557</v>
      </c>
      <c r="H1631" s="67" t="s">
        <v>15</v>
      </c>
      <c r="I1631" s="72">
        <v>11755182.9</v>
      </c>
      <c r="J1631" s="164">
        <v>3.0692302067575634E-3</v>
      </c>
      <c r="K1631" s="164">
        <v>2.5639079569845336E-2</v>
      </c>
      <c r="L1631" s="72">
        <v>11755182.9</v>
      </c>
    </row>
    <row r="1632" spans="1:12" ht="31.5" customHeight="1" x14ac:dyDescent="0.25">
      <c r="A1632" s="88">
        <v>1307</v>
      </c>
      <c r="B1632" s="67" t="s">
        <v>1778</v>
      </c>
      <c r="C1632" s="67" t="s">
        <v>74</v>
      </c>
      <c r="D1632" s="67" t="s">
        <v>1684</v>
      </c>
      <c r="E1632" s="73">
        <v>100</v>
      </c>
      <c r="F1632" s="67" t="s">
        <v>293</v>
      </c>
      <c r="G1632" s="73">
        <v>889</v>
      </c>
      <c r="H1632" s="67" t="s">
        <v>15</v>
      </c>
      <c r="I1632" s="72">
        <v>12304513.6</v>
      </c>
      <c r="J1632" s="164">
        <v>4.8986456980385524E-3</v>
      </c>
      <c r="K1632" s="164">
        <v>2.6837217756828274E-2</v>
      </c>
      <c r="L1632" s="72">
        <v>12304513.6</v>
      </c>
    </row>
    <row r="1633" spans="1:12" ht="31.5" customHeight="1" x14ac:dyDescent="0.25">
      <c r="A1633" s="88">
        <v>1308</v>
      </c>
      <c r="B1633" s="67" t="s">
        <v>1779</v>
      </c>
      <c r="C1633" s="67" t="s">
        <v>74</v>
      </c>
      <c r="D1633" s="67" t="s">
        <v>1684</v>
      </c>
      <c r="E1633" s="73">
        <v>100</v>
      </c>
      <c r="F1633" s="67" t="s">
        <v>293</v>
      </c>
      <c r="G1633" s="73">
        <v>247</v>
      </c>
      <c r="H1633" s="67" t="s">
        <v>15</v>
      </c>
      <c r="I1633" s="72">
        <v>10267980.710000001</v>
      </c>
      <c r="J1633" s="164">
        <v>1.3610410432120612E-3</v>
      </c>
      <c r="K1633" s="164">
        <v>2.2395361831871369E-2</v>
      </c>
      <c r="L1633" s="72">
        <v>10267980.710000001</v>
      </c>
    </row>
    <row r="1634" spans="1:12" ht="31.5" customHeight="1" x14ac:dyDescent="0.25">
      <c r="A1634" s="88">
        <v>1309</v>
      </c>
      <c r="B1634" s="67" t="s">
        <v>1780</v>
      </c>
      <c r="C1634" s="67" t="s">
        <v>78</v>
      </c>
      <c r="D1634" s="67" t="s">
        <v>1684</v>
      </c>
      <c r="E1634" s="73">
        <v>96.2</v>
      </c>
      <c r="F1634" s="67" t="s">
        <v>350</v>
      </c>
      <c r="G1634" s="70">
        <v>370</v>
      </c>
      <c r="H1634" s="8" t="s">
        <v>15</v>
      </c>
      <c r="I1634" s="80">
        <v>20918390.18</v>
      </c>
      <c r="J1634" s="164">
        <v>2.0388064210059217E-3</v>
      </c>
      <c r="K1634" s="164">
        <v>4.5624834157033084E-2</v>
      </c>
      <c r="L1634" s="80">
        <v>28686680.059999999</v>
      </c>
    </row>
    <row r="1635" spans="1:12" ht="31.5" customHeight="1" x14ac:dyDescent="0.25">
      <c r="A1635" s="188">
        <v>1310</v>
      </c>
      <c r="B1635" s="188" t="s">
        <v>1781</v>
      </c>
      <c r="C1635" s="188" t="s">
        <v>74</v>
      </c>
      <c r="D1635" s="188" t="s">
        <v>1801</v>
      </c>
      <c r="E1635" s="199">
        <v>100</v>
      </c>
      <c r="F1635" s="69" t="s">
        <v>1782</v>
      </c>
      <c r="G1635" s="73">
        <v>423094.01</v>
      </c>
      <c r="H1635" s="67" t="s">
        <v>1783</v>
      </c>
      <c r="I1635" s="72">
        <v>67109058.040000007</v>
      </c>
      <c r="J1635" s="164">
        <v>0.17043929224721616</v>
      </c>
      <c r="K1635" s="164">
        <v>0.68855749490729867</v>
      </c>
      <c r="L1635" s="225">
        <v>16550000</v>
      </c>
    </row>
    <row r="1636" spans="1:12" ht="31.5" customHeight="1" x14ac:dyDescent="0.25">
      <c r="A1636" s="188"/>
      <c r="B1636" s="207"/>
      <c r="C1636" s="207"/>
      <c r="D1636" s="207"/>
      <c r="E1636" s="215"/>
      <c r="F1636" s="69" t="s">
        <v>1784</v>
      </c>
      <c r="G1636" s="70">
        <v>135468.73000000001</v>
      </c>
      <c r="H1636" s="64" t="s">
        <v>1785</v>
      </c>
      <c r="I1636" s="80">
        <v>74272434.950000003</v>
      </c>
      <c r="J1636" s="162">
        <v>5.4572255614843669E-2</v>
      </c>
      <c r="K1636" s="162">
        <v>0.76205572307921621</v>
      </c>
      <c r="L1636" s="211"/>
    </row>
    <row r="1637" spans="1:12" ht="31.5" customHeight="1" x14ac:dyDescent="0.25">
      <c r="A1637" s="67">
        <v>1311</v>
      </c>
      <c r="B1637" s="71" t="s">
        <v>1786</v>
      </c>
      <c r="C1637" s="64" t="s">
        <v>74</v>
      </c>
      <c r="D1637" s="64" t="s">
        <v>1801</v>
      </c>
      <c r="E1637" s="70">
        <v>100</v>
      </c>
      <c r="F1637" s="71" t="s">
        <v>1787</v>
      </c>
      <c r="G1637" s="73"/>
      <c r="H1637" s="8"/>
      <c r="I1637" s="72">
        <v>23000023</v>
      </c>
      <c r="J1637" s="164"/>
      <c r="K1637" s="164"/>
      <c r="L1637" s="72">
        <v>0</v>
      </c>
    </row>
    <row r="1638" spans="1:12" ht="47.25" customHeight="1" x14ac:dyDescent="0.25">
      <c r="A1638" s="64">
        <v>1312</v>
      </c>
      <c r="B1638" s="69" t="s">
        <v>1788</v>
      </c>
      <c r="C1638" s="64" t="s">
        <v>74</v>
      </c>
      <c r="D1638" s="64" t="s">
        <v>1801</v>
      </c>
      <c r="E1638" s="70">
        <v>100</v>
      </c>
      <c r="F1638" s="69" t="s">
        <v>1257</v>
      </c>
      <c r="G1638" s="70">
        <v>0</v>
      </c>
      <c r="H1638" s="79" t="s">
        <v>1789</v>
      </c>
      <c r="I1638" s="80">
        <v>0</v>
      </c>
      <c r="J1638" s="162">
        <v>0</v>
      </c>
      <c r="K1638" s="162">
        <v>0</v>
      </c>
      <c r="L1638" s="80">
        <v>0</v>
      </c>
    </row>
    <row r="1639" spans="1:12" ht="31.5" x14ac:dyDescent="0.25">
      <c r="A1639" s="67">
        <v>1313</v>
      </c>
      <c r="B1639" s="71" t="s">
        <v>1790</v>
      </c>
      <c r="C1639" s="64" t="s">
        <v>74</v>
      </c>
      <c r="D1639" s="64" t="s">
        <v>1801</v>
      </c>
      <c r="E1639" s="70">
        <v>100</v>
      </c>
      <c r="F1639" s="71" t="s">
        <v>1791</v>
      </c>
      <c r="G1639" s="73">
        <v>436</v>
      </c>
      <c r="H1639" s="67" t="s">
        <v>1792</v>
      </c>
      <c r="I1639" s="72">
        <v>4301320</v>
      </c>
      <c r="J1639" s="164">
        <v>1.8352616910589502E-2</v>
      </c>
      <c r="K1639" s="164">
        <v>0.76294722224583666</v>
      </c>
      <c r="L1639" s="72">
        <v>0</v>
      </c>
    </row>
    <row r="1640" spans="1:12" ht="15.75" customHeight="1" x14ac:dyDescent="0.25">
      <c r="A1640" s="188">
        <v>1314</v>
      </c>
      <c r="B1640" s="188" t="s">
        <v>1793</v>
      </c>
      <c r="C1640" s="188" t="s">
        <v>74</v>
      </c>
      <c r="D1640" s="188" t="s">
        <v>1801</v>
      </c>
      <c r="E1640" s="199">
        <v>100</v>
      </c>
      <c r="F1640" s="69" t="s">
        <v>1794</v>
      </c>
      <c r="G1640" s="73">
        <v>3090507.841</v>
      </c>
      <c r="H1640" s="67" t="s">
        <v>1783</v>
      </c>
      <c r="I1640" s="72">
        <v>52456174.130000003</v>
      </c>
      <c r="J1640" s="164">
        <v>1.2449809183176856</v>
      </c>
      <c r="K1640" s="164">
        <v>0.53821485364680943</v>
      </c>
      <c r="L1640" s="225">
        <v>5991725.5099999998</v>
      </c>
    </row>
    <row r="1641" spans="1:12" ht="31.5" customHeight="1" x14ac:dyDescent="0.25">
      <c r="A1641" s="188"/>
      <c r="B1641" s="207"/>
      <c r="C1641" s="207"/>
      <c r="D1641" s="207"/>
      <c r="E1641" s="215"/>
      <c r="F1641" s="69" t="s">
        <v>1795</v>
      </c>
      <c r="G1641" s="73">
        <v>2441310.835</v>
      </c>
      <c r="H1641" s="67" t="s">
        <v>1783</v>
      </c>
      <c r="I1641" s="72">
        <v>26024373.5</v>
      </c>
      <c r="J1641" s="164">
        <v>0.98345824104874546</v>
      </c>
      <c r="K1641" s="164">
        <v>0.26701726930828318</v>
      </c>
      <c r="L1641" s="211">
        <v>0</v>
      </c>
    </row>
    <row r="1642" spans="1:12" ht="31.5" customHeight="1" x14ac:dyDescent="0.25">
      <c r="A1642" s="64">
        <v>1315</v>
      </c>
      <c r="B1642" s="69" t="s">
        <v>1796</v>
      </c>
      <c r="C1642" s="64" t="s">
        <v>74</v>
      </c>
      <c r="D1642" s="64" t="s">
        <v>1801</v>
      </c>
      <c r="E1642" s="70">
        <v>100</v>
      </c>
      <c r="F1642" s="69" t="s">
        <v>1257</v>
      </c>
      <c r="G1642" s="70">
        <v>2729052</v>
      </c>
      <c r="H1642" s="79" t="s">
        <v>1789</v>
      </c>
      <c r="I1642" s="80">
        <v>46361200</v>
      </c>
      <c r="J1642" s="162">
        <v>1.8801984101334164</v>
      </c>
      <c r="K1642" s="162">
        <v>0.91191713599088708</v>
      </c>
      <c r="L1642" s="80">
        <v>25258010</v>
      </c>
    </row>
    <row r="1643" spans="1:12" ht="31.5" customHeight="1" x14ac:dyDescent="0.25">
      <c r="A1643" s="64">
        <v>1316</v>
      </c>
      <c r="B1643" s="69" t="s">
        <v>1797</v>
      </c>
      <c r="C1643" s="64" t="s">
        <v>74</v>
      </c>
      <c r="D1643" s="64" t="s">
        <v>1801</v>
      </c>
      <c r="E1643" s="70">
        <v>100</v>
      </c>
      <c r="F1643" s="69" t="s">
        <v>1798</v>
      </c>
      <c r="G1643" s="70">
        <v>5142</v>
      </c>
      <c r="H1643" s="79" t="s">
        <v>1799</v>
      </c>
      <c r="I1643" s="80">
        <v>1286323.8</v>
      </c>
      <c r="J1643" s="184" t="s">
        <v>201</v>
      </c>
      <c r="K1643" s="183" t="s">
        <v>201</v>
      </c>
      <c r="L1643" s="80">
        <v>992764.31</v>
      </c>
    </row>
    <row r="1644" spans="1:12" ht="15.75" customHeight="1" x14ac:dyDescent="0.25">
      <c r="A1644" s="190">
        <v>1317</v>
      </c>
      <c r="B1644" s="208" t="s">
        <v>1800</v>
      </c>
      <c r="C1644" s="189" t="s">
        <v>78</v>
      </c>
      <c r="D1644" s="189" t="s">
        <v>1801</v>
      </c>
      <c r="E1644" s="199">
        <v>100</v>
      </c>
      <c r="F1644" s="208" t="s">
        <v>83</v>
      </c>
      <c r="G1644" s="87">
        <v>24953</v>
      </c>
      <c r="H1644" s="79" t="s">
        <v>84</v>
      </c>
      <c r="I1644" s="81">
        <v>78026272</v>
      </c>
      <c r="J1644" s="162">
        <v>0.13338569762997035</v>
      </c>
      <c r="K1644" s="162">
        <v>0.18153230325848169</v>
      </c>
      <c r="L1644" s="81">
        <v>78026272</v>
      </c>
    </row>
    <row r="1645" spans="1:12" ht="15.75" customHeight="1" x14ac:dyDescent="0.25">
      <c r="A1645" s="190"/>
      <c r="B1645" s="196" t="s">
        <v>1800</v>
      </c>
      <c r="C1645" s="188" t="s">
        <v>78</v>
      </c>
      <c r="D1645" s="188" t="s">
        <v>1802</v>
      </c>
      <c r="E1645" s="199">
        <v>1</v>
      </c>
      <c r="F1645" s="196" t="s">
        <v>83</v>
      </c>
      <c r="G1645" s="87">
        <v>498075</v>
      </c>
      <c r="H1645" s="79" t="s">
        <v>85</v>
      </c>
      <c r="I1645" s="81">
        <v>271635017</v>
      </c>
      <c r="J1645" s="162">
        <v>2.6624486573577317</v>
      </c>
      <c r="K1645" s="162">
        <v>0.63197342404961798</v>
      </c>
      <c r="L1645" s="81">
        <v>231359408</v>
      </c>
    </row>
    <row r="1646" spans="1:12" ht="15.75" customHeight="1" x14ac:dyDescent="0.25">
      <c r="A1646" s="190"/>
      <c r="B1646" s="196" t="s">
        <v>1800</v>
      </c>
      <c r="C1646" s="188" t="s">
        <v>78</v>
      </c>
      <c r="D1646" s="188" t="s">
        <v>1802</v>
      </c>
      <c r="E1646" s="199">
        <v>1</v>
      </c>
      <c r="F1646" s="196" t="s">
        <v>83</v>
      </c>
      <c r="G1646" s="87">
        <v>42653</v>
      </c>
      <c r="H1646" s="79" t="s">
        <v>86</v>
      </c>
      <c r="I1646" s="81">
        <v>30803052</v>
      </c>
      <c r="J1646" s="162">
        <v>0.22800064765804212</v>
      </c>
      <c r="K1646" s="162">
        <v>7.1664951222464926E-2</v>
      </c>
      <c r="L1646" s="81">
        <v>30803052</v>
      </c>
    </row>
    <row r="1647" spans="1:12" ht="15.75" customHeight="1" x14ac:dyDescent="0.25">
      <c r="A1647" s="190"/>
      <c r="B1647" s="196" t="s">
        <v>1800</v>
      </c>
      <c r="C1647" s="188" t="s">
        <v>78</v>
      </c>
      <c r="D1647" s="188" t="s">
        <v>1802</v>
      </c>
      <c r="E1647" s="199">
        <v>1</v>
      </c>
      <c r="F1647" s="196" t="s">
        <v>83</v>
      </c>
      <c r="G1647" s="87">
        <v>86972</v>
      </c>
      <c r="H1647" s="79" t="s">
        <v>87</v>
      </c>
      <c r="I1647" s="81">
        <v>256206214</v>
      </c>
      <c r="J1647" s="162">
        <v>0.46490686066900899</v>
      </c>
      <c r="K1647" s="162">
        <v>0.59607748703610319</v>
      </c>
      <c r="L1647" s="81">
        <v>256206214</v>
      </c>
    </row>
    <row r="1648" spans="1:12" ht="15.75" customHeight="1" x14ac:dyDescent="0.25">
      <c r="A1648" s="190"/>
      <c r="B1648" s="196" t="s">
        <v>1800</v>
      </c>
      <c r="C1648" s="188" t="s">
        <v>78</v>
      </c>
      <c r="D1648" s="188" t="s">
        <v>1802</v>
      </c>
      <c r="E1648" s="199">
        <v>1</v>
      </c>
      <c r="F1648" s="196" t="s">
        <v>83</v>
      </c>
      <c r="G1648" s="87">
        <v>11262</v>
      </c>
      <c r="H1648" s="79" t="s">
        <v>88</v>
      </c>
      <c r="I1648" s="81">
        <v>595961476</v>
      </c>
      <c r="J1648" s="162">
        <v>6.0200766509386681E-2</v>
      </c>
      <c r="K1648" s="162">
        <v>1.386536311661851</v>
      </c>
      <c r="L1648" s="81">
        <v>595352022</v>
      </c>
    </row>
    <row r="1649" spans="1:12" ht="15.75" customHeight="1" x14ac:dyDescent="0.25">
      <c r="A1649" s="190"/>
      <c r="B1649" s="196" t="s">
        <v>1800</v>
      </c>
      <c r="C1649" s="188" t="s">
        <v>78</v>
      </c>
      <c r="D1649" s="188" t="s">
        <v>1802</v>
      </c>
      <c r="E1649" s="199">
        <v>1</v>
      </c>
      <c r="F1649" s="196" t="s">
        <v>83</v>
      </c>
      <c r="G1649" s="87">
        <v>2281</v>
      </c>
      <c r="H1649" s="79" t="s">
        <v>89</v>
      </c>
      <c r="I1649" s="81">
        <v>16077908</v>
      </c>
      <c r="J1649" s="162">
        <v>1.2193033955595012E-2</v>
      </c>
      <c r="K1649" s="162">
        <v>3.7406114581739452E-2</v>
      </c>
      <c r="L1649" s="81">
        <v>16077908</v>
      </c>
    </row>
    <row r="1650" spans="1:12" ht="31.5" customHeight="1" x14ac:dyDescent="0.25">
      <c r="A1650" s="88">
        <v>1318</v>
      </c>
      <c r="B1650" s="109" t="s">
        <v>1803</v>
      </c>
      <c r="C1650" s="64" t="s">
        <v>78</v>
      </c>
      <c r="D1650" s="64" t="s">
        <v>1802</v>
      </c>
      <c r="E1650" s="70">
        <v>100</v>
      </c>
      <c r="F1650" s="69" t="s">
        <v>199</v>
      </c>
      <c r="G1650" s="70" t="s">
        <v>201</v>
      </c>
      <c r="H1650" s="69" t="s">
        <v>201</v>
      </c>
      <c r="I1650" s="80">
        <f t="shared" ref="I1650" si="8">L1650+N1650</f>
        <v>20242200</v>
      </c>
      <c r="J1650" s="162" t="s">
        <v>201</v>
      </c>
      <c r="K1650" s="162">
        <v>3.5896764456900168</v>
      </c>
      <c r="L1650" s="12">
        <v>20242200</v>
      </c>
    </row>
    <row r="1651" spans="1:12" ht="47.25" customHeight="1" x14ac:dyDescent="0.25">
      <c r="A1651" s="88">
        <v>1319</v>
      </c>
      <c r="B1651" s="69" t="s">
        <v>1804</v>
      </c>
      <c r="C1651" s="64" t="s">
        <v>74</v>
      </c>
      <c r="D1651" s="64" t="s">
        <v>1801</v>
      </c>
      <c r="E1651" s="70">
        <v>100</v>
      </c>
      <c r="F1651" s="69" t="s">
        <v>200</v>
      </c>
      <c r="G1651" s="70" t="s">
        <v>201</v>
      </c>
      <c r="H1651" s="69" t="s">
        <v>201</v>
      </c>
      <c r="I1651" s="80">
        <v>27665749.149999999</v>
      </c>
      <c r="J1651" s="162" t="s">
        <v>201</v>
      </c>
      <c r="K1651" s="162">
        <v>0.54963090258800207</v>
      </c>
      <c r="L1651" s="80">
        <v>25790750.75</v>
      </c>
    </row>
    <row r="1652" spans="1:12" ht="31.5" customHeight="1" x14ac:dyDescent="0.25">
      <c r="A1652" s="88">
        <v>1320</v>
      </c>
      <c r="B1652" s="13" t="s">
        <v>1805</v>
      </c>
      <c r="C1652" s="13" t="s">
        <v>78</v>
      </c>
      <c r="D1652" s="13" t="s">
        <v>1801</v>
      </c>
      <c r="E1652" s="83">
        <v>100</v>
      </c>
      <c r="F1652" s="13" t="s">
        <v>32</v>
      </c>
      <c r="G1652" s="83">
        <v>0</v>
      </c>
      <c r="H1652" s="13" t="s">
        <v>33</v>
      </c>
      <c r="I1652" s="14">
        <v>0</v>
      </c>
      <c r="J1652" s="169">
        <v>0</v>
      </c>
      <c r="K1652" s="169">
        <v>0</v>
      </c>
      <c r="L1652" s="14" t="s">
        <v>1806</v>
      </c>
    </row>
    <row r="1653" spans="1:12" ht="47.25" customHeight="1" x14ac:dyDescent="0.25">
      <c r="A1653" s="88">
        <v>1321</v>
      </c>
      <c r="B1653" s="13" t="s">
        <v>1807</v>
      </c>
      <c r="C1653" s="13" t="s">
        <v>78</v>
      </c>
      <c r="D1653" s="13" t="s">
        <v>1801</v>
      </c>
      <c r="E1653" s="83">
        <v>100</v>
      </c>
      <c r="F1653" s="13" t="s">
        <v>32</v>
      </c>
      <c r="G1653" s="83">
        <v>37706</v>
      </c>
      <c r="H1653" s="13" t="s">
        <v>33</v>
      </c>
      <c r="I1653" s="14">
        <v>716799</v>
      </c>
      <c r="J1653" s="169">
        <v>0.214421542849453</v>
      </c>
      <c r="K1653" s="169">
        <v>3.2482083851653187E-2</v>
      </c>
      <c r="L1653" s="14" t="s">
        <v>1808</v>
      </c>
    </row>
    <row r="1654" spans="1:12" ht="47.25" customHeight="1" x14ac:dyDescent="0.25">
      <c r="A1654" s="88">
        <v>1322</v>
      </c>
      <c r="B1654" s="13" t="s">
        <v>1809</v>
      </c>
      <c r="C1654" s="13" t="s">
        <v>78</v>
      </c>
      <c r="D1654" s="13" t="s">
        <v>1801</v>
      </c>
      <c r="E1654" s="83">
        <v>100</v>
      </c>
      <c r="F1654" s="13" t="s">
        <v>32</v>
      </c>
      <c r="G1654" s="83">
        <v>14480</v>
      </c>
      <c r="H1654" s="13" t="s">
        <v>33</v>
      </c>
      <c r="I1654" s="14">
        <v>141060</v>
      </c>
      <c r="J1654" s="169">
        <v>8.2342967709650425E-2</v>
      </c>
      <c r="K1654" s="169">
        <v>6.3922002515547586E-3</v>
      </c>
      <c r="L1654" s="14">
        <v>9791497</v>
      </c>
    </row>
    <row r="1655" spans="1:12" ht="63" customHeight="1" x14ac:dyDescent="0.25">
      <c r="A1655" s="88">
        <v>1323</v>
      </c>
      <c r="B1655" s="13" t="s">
        <v>1810</v>
      </c>
      <c r="C1655" s="13" t="s">
        <v>78</v>
      </c>
      <c r="D1655" s="13" t="s">
        <v>1801</v>
      </c>
      <c r="E1655" s="83">
        <v>100</v>
      </c>
      <c r="F1655" s="13" t="s">
        <v>32</v>
      </c>
      <c r="G1655" s="83">
        <v>51427</v>
      </c>
      <c r="H1655" s="13" t="s">
        <v>33</v>
      </c>
      <c r="I1655" s="14" t="s">
        <v>1811</v>
      </c>
      <c r="J1655" s="169">
        <v>0.29244832875719562</v>
      </c>
      <c r="K1655" s="169">
        <v>0.17748524489617332</v>
      </c>
      <c r="L1655" s="14" t="s">
        <v>1812</v>
      </c>
    </row>
    <row r="1656" spans="1:12" ht="63" customHeight="1" x14ac:dyDescent="0.25">
      <c r="A1656" s="88">
        <v>1324</v>
      </c>
      <c r="B1656" s="13" t="s">
        <v>1813</v>
      </c>
      <c r="C1656" s="13" t="s">
        <v>78</v>
      </c>
      <c r="D1656" s="13" t="s">
        <v>1801</v>
      </c>
      <c r="E1656" s="83">
        <v>100</v>
      </c>
      <c r="F1656" s="13" t="s">
        <v>32</v>
      </c>
      <c r="G1656" s="83">
        <v>33949</v>
      </c>
      <c r="H1656" s="13" t="s">
        <v>33</v>
      </c>
      <c r="I1656" s="14">
        <v>229370</v>
      </c>
      <c r="J1656" s="169">
        <v>0.19305672726346149</v>
      </c>
      <c r="K1656" s="169">
        <v>1.0394009440657272E-2</v>
      </c>
      <c r="L1656" s="14" t="s">
        <v>1814</v>
      </c>
    </row>
    <row r="1657" spans="1:12" ht="63" customHeight="1" x14ac:dyDescent="0.25">
      <c r="A1657" s="88">
        <v>1325</v>
      </c>
      <c r="B1657" s="13" t="s">
        <v>1815</v>
      </c>
      <c r="C1657" s="13" t="s">
        <v>78</v>
      </c>
      <c r="D1657" s="13" t="s">
        <v>1801</v>
      </c>
      <c r="E1657" s="83">
        <v>100</v>
      </c>
      <c r="F1657" s="13" t="s">
        <v>32</v>
      </c>
      <c r="G1657" s="83">
        <v>72733</v>
      </c>
      <c r="H1657" s="13" t="s">
        <v>33</v>
      </c>
      <c r="I1657" s="14">
        <v>4230</v>
      </c>
      <c r="J1657" s="169">
        <v>0.4136084993388125</v>
      </c>
      <c r="K1657" s="169">
        <v>1.9168443969996192E-4</v>
      </c>
      <c r="L1657" s="14" t="s">
        <v>1816</v>
      </c>
    </row>
    <row r="1658" spans="1:12" ht="78.75" customHeight="1" x14ac:dyDescent="0.25">
      <c r="A1658" s="88">
        <v>1326</v>
      </c>
      <c r="B1658" s="13" t="s">
        <v>1817</v>
      </c>
      <c r="C1658" s="13" t="s">
        <v>78</v>
      </c>
      <c r="D1658" s="13" t="s">
        <v>1801</v>
      </c>
      <c r="E1658" s="83">
        <v>100</v>
      </c>
      <c r="F1658" s="13" t="s">
        <v>32</v>
      </c>
      <c r="G1658" s="83">
        <v>500</v>
      </c>
      <c r="H1658" s="13" t="s">
        <v>136</v>
      </c>
      <c r="I1658" s="14">
        <v>150992</v>
      </c>
      <c r="J1658" s="169">
        <v>2.8433345203608576E-3</v>
      </c>
      <c r="K1658" s="169">
        <v>6.8422735033514537E-3</v>
      </c>
      <c r="L1658" s="14" t="s">
        <v>1818</v>
      </c>
    </row>
    <row r="1659" spans="1:12" ht="78.75" customHeight="1" x14ac:dyDescent="0.25">
      <c r="A1659" s="88">
        <v>1327</v>
      </c>
      <c r="B1659" s="13" t="s">
        <v>1819</v>
      </c>
      <c r="C1659" s="13" t="s">
        <v>78</v>
      </c>
      <c r="D1659" s="13" t="s">
        <v>1801</v>
      </c>
      <c r="E1659" s="83">
        <v>100</v>
      </c>
      <c r="F1659" s="13" t="s">
        <v>32</v>
      </c>
      <c r="G1659" s="83">
        <v>392</v>
      </c>
      <c r="H1659" s="13" t="s">
        <v>136</v>
      </c>
      <c r="I1659" s="14">
        <v>3000</v>
      </c>
      <c r="J1659" s="169">
        <v>2.2291742639629119E-3</v>
      </c>
      <c r="K1659" s="169">
        <v>1.3594641113472475E-4</v>
      </c>
      <c r="L1659" s="14">
        <v>9305550</v>
      </c>
    </row>
    <row r="1660" spans="1:12" ht="15.75" customHeight="1" x14ac:dyDescent="0.25">
      <c r="A1660" s="88">
        <v>1328</v>
      </c>
      <c r="B1660" s="71" t="s">
        <v>1820</v>
      </c>
      <c r="C1660" s="71" t="s">
        <v>74</v>
      </c>
      <c r="D1660" s="13" t="s">
        <v>1801</v>
      </c>
      <c r="E1660" s="73">
        <v>100</v>
      </c>
      <c r="F1660" s="71" t="s">
        <v>412</v>
      </c>
      <c r="G1660" s="73">
        <v>115</v>
      </c>
      <c r="H1660" s="71" t="s">
        <v>15</v>
      </c>
      <c r="I1660" s="72">
        <v>15368351.789999999</v>
      </c>
      <c r="J1660" s="164">
        <v>6.3368307679913792E-4</v>
      </c>
      <c r="K1660" s="164">
        <v>3.351971617567813E-2</v>
      </c>
      <c r="L1660" s="72">
        <v>16529165.979999999</v>
      </c>
    </row>
    <row r="1661" spans="1:12" ht="15.75" customHeight="1" x14ac:dyDescent="0.25">
      <c r="A1661" s="88">
        <v>1329</v>
      </c>
      <c r="B1661" s="71" t="s">
        <v>1821</v>
      </c>
      <c r="C1661" s="71" t="s">
        <v>74</v>
      </c>
      <c r="D1661" s="13" t="s">
        <v>1801</v>
      </c>
      <c r="E1661" s="73">
        <v>100</v>
      </c>
      <c r="F1661" s="71" t="s">
        <v>412</v>
      </c>
      <c r="G1661" s="73">
        <v>150</v>
      </c>
      <c r="H1661" s="71" t="s">
        <v>15</v>
      </c>
      <c r="I1661" s="72">
        <v>13834577.82</v>
      </c>
      <c r="J1661" s="164">
        <v>8.2654314365104928E-4</v>
      </c>
      <c r="K1661" s="164">
        <v>3.017442132203638E-2</v>
      </c>
      <c r="L1661" s="72">
        <v>15454484.82</v>
      </c>
    </row>
    <row r="1662" spans="1:12" ht="15.75" customHeight="1" x14ac:dyDescent="0.25">
      <c r="A1662" s="88">
        <v>1330</v>
      </c>
      <c r="B1662" s="71" t="s">
        <v>1822</v>
      </c>
      <c r="C1662" s="71" t="s">
        <v>74</v>
      </c>
      <c r="D1662" s="13" t="s">
        <v>1801</v>
      </c>
      <c r="E1662" s="73">
        <v>100</v>
      </c>
      <c r="F1662" s="71" t="s">
        <v>412</v>
      </c>
      <c r="G1662" s="73">
        <v>85</v>
      </c>
      <c r="H1662" s="71" t="s">
        <v>15</v>
      </c>
      <c r="I1662" s="72">
        <v>9031398.6500000004</v>
      </c>
      <c r="J1662" s="164">
        <v>4.6837444806892801E-4</v>
      </c>
      <c r="K1662" s="164">
        <v>1.9698268464571806E-2</v>
      </c>
      <c r="L1662" s="72">
        <v>9434224.3200000003</v>
      </c>
    </row>
    <row r="1663" spans="1:12" ht="15.75" customHeight="1" x14ac:dyDescent="0.25">
      <c r="A1663" s="88">
        <v>1331</v>
      </c>
      <c r="B1663" s="71" t="s">
        <v>1823</v>
      </c>
      <c r="C1663" s="71" t="s">
        <v>74</v>
      </c>
      <c r="D1663" s="13" t="s">
        <v>1801</v>
      </c>
      <c r="E1663" s="73">
        <v>100</v>
      </c>
      <c r="F1663" s="71" t="s">
        <v>412</v>
      </c>
      <c r="G1663" s="73">
        <v>110</v>
      </c>
      <c r="H1663" s="71" t="s">
        <v>15</v>
      </c>
      <c r="I1663" s="72">
        <v>15183673.15</v>
      </c>
      <c r="J1663" s="164">
        <v>6.0613163867743612E-4</v>
      </c>
      <c r="K1663" s="164">
        <v>3.3116915948230304E-2</v>
      </c>
      <c r="L1663" s="72">
        <v>15583027.15</v>
      </c>
    </row>
    <row r="1664" spans="1:12" ht="15.75" customHeight="1" x14ac:dyDescent="0.25">
      <c r="A1664" s="88">
        <v>1332</v>
      </c>
      <c r="B1664" s="71" t="s">
        <v>1824</v>
      </c>
      <c r="C1664" s="71" t="s">
        <v>74</v>
      </c>
      <c r="D1664" s="13" t="s">
        <v>1801</v>
      </c>
      <c r="E1664" s="73">
        <v>99.7</v>
      </c>
      <c r="F1664" s="71" t="s">
        <v>412</v>
      </c>
      <c r="G1664" s="73">
        <v>262</v>
      </c>
      <c r="H1664" s="71" t="s">
        <v>15</v>
      </c>
      <c r="I1664" s="72">
        <v>23540938.350000001</v>
      </c>
      <c r="J1664" s="164">
        <v>1.4436953575771661E-3</v>
      </c>
      <c r="K1664" s="164">
        <v>5.1344840538761288E-2</v>
      </c>
      <c r="L1664" s="72">
        <v>25168236.950000003</v>
      </c>
    </row>
    <row r="1665" spans="1:12" ht="15.75" customHeight="1" x14ac:dyDescent="0.25">
      <c r="A1665" s="88">
        <v>1333</v>
      </c>
      <c r="B1665" s="71" t="s">
        <v>1825</v>
      </c>
      <c r="C1665" s="71" t="s">
        <v>74</v>
      </c>
      <c r="D1665" s="13" t="s">
        <v>1801</v>
      </c>
      <c r="E1665" s="73">
        <v>100</v>
      </c>
      <c r="F1665" s="71" t="s">
        <v>412</v>
      </c>
      <c r="G1665" s="73">
        <v>124</v>
      </c>
      <c r="H1665" s="71" t="s">
        <v>15</v>
      </c>
      <c r="I1665" s="72">
        <v>14469771.08</v>
      </c>
      <c r="J1665" s="164">
        <v>6.832756654182008E-4</v>
      </c>
      <c r="K1665" s="164">
        <v>3.1559833244072015E-2</v>
      </c>
      <c r="L1665" s="72">
        <v>15784128.08</v>
      </c>
    </row>
    <row r="1666" spans="1:12" ht="15.75" customHeight="1" x14ac:dyDescent="0.25">
      <c r="A1666" s="88">
        <v>1334</v>
      </c>
      <c r="B1666" s="71" t="s">
        <v>1826</v>
      </c>
      <c r="C1666" s="71" t="s">
        <v>74</v>
      </c>
      <c r="D1666" s="13" t="s">
        <v>1801</v>
      </c>
      <c r="E1666" s="73">
        <v>99.9</v>
      </c>
      <c r="F1666" s="71" t="s">
        <v>412</v>
      </c>
      <c r="G1666" s="73">
        <v>211</v>
      </c>
      <c r="H1666" s="71" t="s">
        <v>15</v>
      </c>
      <c r="I1666" s="72">
        <v>23785241.98</v>
      </c>
      <c r="J1666" s="164">
        <v>1.1626706887358092E-3</v>
      </c>
      <c r="K1666" s="164">
        <v>5.1877688071807503E-2</v>
      </c>
      <c r="L1666" s="72">
        <v>25158882.219999999</v>
      </c>
    </row>
    <row r="1667" spans="1:12" ht="15.75" customHeight="1" x14ac:dyDescent="0.25">
      <c r="A1667" s="88">
        <v>1335</v>
      </c>
      <c r="B1667" s="71" t="s">
        <v>1827</v>
      </c>
      <c r="C1667" s="71" t="s">
        <v>74</v>
      </c>
      <c r="D1667" s="13" t="s">
        <v>1801</v>
      </c>
      <c r="E1667" s="73">
        <v>100</v>
      </c>
      <c r="F1667" s="71" t="s">
        <v>412</v>
      </c>
      <c r="G1667" s="73">
        <v>99</v>
      </c>
      <c r="H1667" s="71" t="s">
        <v>15</v>
      </c>
      <c r="I1667" s="72">
        <v>13326552.060000001</v>
      </c>
      <c r="J1667" s="164">
        <v>5.4551847480969258E-4</v>
      </c>
      <c r="K1667" s="164">
        <v>2.9066372813138133E-2</v>
      </c>
      <c r="L1667" s="72">
        <v>13984440.060000001</v>
      </c>
    </row>
    <row r="1668" spans="1:12" ht="15.75" customHeight="1" x14ac:dyDescent="0.25">
      <c r="A1668" s="88">
        <v>1336</v>
      </c>
      <c r="B1668" s="71" t="s">
        <v>1828</v>
      </c>
      <c r="C1668" s="71" t="s">
        <v>74</v>
      </c>
      <c r="D1668" s="13" t="s">
        <v>1801</v>
      </c>
      <c r="E1668" s="73">
        <v>99.1</v>
      </c>
      <c r="F1668" s="71" t="s">
        <v>412</v>
      </c>
      <c r="G1668" s="73">
        <v>170</v>
      </c>
      <c r="H1668" s="71" t="s">
        <v>15</v>
      </c>
      <c r="I1668" s="72">
        <v>19775987.09</v>
      </c>
      <c r="J1668" s="164">
        <v>9.3674889613785603E-4</v>
      </c>
      <c r="K1668" s="164">
        <v>4.3133153340620851E-2</v>
      </c>
      <c r="L1668" s="72">
        <v>20557138.09</v>
      </c>
    </row>
    <row r="1669" spans="1:12" ht="15.75" customHeight="1" x14ac:dyDescent="0.25">
      <c r="A1669" s="88">
        <v>1337</v>
      </c>
      <c r="B1669" s="71" t="s">
        <v>1829</v>
      </c>
      <c r="C1669" s="71" t="s">
        <v>74</v>
      </c>
      <c r="D1669" s="13" t="s">
        <v>1801</v>
      </c>
      <c r="E1669" s="73">
        <v>100</v>
      </c>
      <c r="F1669" s="71" t="s">
        <v>412</v>
      </c>
      <c r="G1669" s="73">
        <v>102</v>
      </c>
      <c r="H1669" s="71" t="s">
        <v>15</v>
      </c>
      <c r="I1669" s="72">
        <v>11971135.539999999</v>
      </c>
      <c r="J1669" s="164">
        <v>5.6204933768271362E-4</v>
      </c>
      <c r="K1669" s="164">
        <v>2.6110091120016801E-2</v>
      </c>
      <c r="L1669" s="72">
        <v>13139141.35</v>
      </c>
    </row>
    <row r="1670" spans="1:12" ht="15.75" customHeight="1" x14ac:dyDescent="0.25">
      <c r="A1670" s="88">
        <v>1338</v>
      </c>
      <c r="B1670" s="71" t="s">
        <v>1830</v>
      </c>
      <c r="C1670" s="71" t="s">
        <v>74</v>
      </c>
      <c r="D1670" s="13" t="s">
        <v>1801</v>
      </c>
      <c r="E1670" s="73">
        <v>99.7</v>
      </c>
      <c r="F1670" s="71" t="s">
        <v>412</v>
      </c>
      <c r="G1670" s="73">
        <v>176</v>
      </c>
      <c r="H1670" s="71" t="s">
        <v>15</v>
      </c>
      <c r="I1670" s="72">
        <v>23109203.539999999</v>
      </c>
      <c r="J1670" s="164">
        <v>9.6981062188389788E-4</v>
      </c>
      <c r="K1670" s="164">
        <v>5.0403189248362221E-2</v>
      </c>
      <c r="L1670" s="72">
        <v>23838019.539999999</v>
      </c>
    </row>
    <row r="1671" spans="1:12" ht="15.75" customHeight="1" x14ac:dyDescent="0.25">
      <c r="A1671" s="88">
        <v>1339</v>
      </c>
      <c r="B1671" s="71" t="s">
        <v>1831</v>
      </c>
      <c r="C1671" s="71" t="s">
        <v>74</v>
      </c>
      <c r="D1671" s="13" t="s">
        <v>1801</v>
      </c>
      <c r="E1671" s="73">
        <v>100</v>
      </c>
      <c r="F1671" s="71" t="s">
        <v>412</v>
      </c>
      <c r="G1671" s="73">
        <v>175</v>
      </c>
      <c r="H1671" s="71" t="s">
        <v>15</v>
      </c>
      <c r="I1671" s="72">
        <v>22273811.350000001</v>
      </c>
      <c r="J1671" s="164">
        <v>9.6430033425955761E-4</v>
      </c>
      <c r="K1671" s="164">
        <v>4.8581125992210136E-2</v>
      </c>
      <c r="L1671" s="72">
        <v>27154259.350000001</v>
      </c>
    </row>
    <row r="1672" spans="1:12" ht="15.75" customHeight="1" x14ac:dyDescent="0.25">
      <c r="A1672" s="88">
        <v>1340</v>
      </c>
      <c r="B1672" s="71" t="s">
        <v>1832</v>
      </c>
      <c r="C1672" s="71" t="s">
        <v>74</v>
      </c>
      <c r="D1672" s="13" t="s">
        <v>1801</v>
      </c>
      <c r="E1672" s="73">
        <v>91.9</v>
      </c>
      <c r="F1672" s="71" t="s">
        <v>412</v>
      </c>
      <c r="G1672" s="73">
        <v>155</v>
      </c>
      <c r="H1672" s="71" t="s">
        <v>15</v>
      </c>
      <c r="I1672" s="72">
        <v>29414056.190000001</v>
      </c>
      <c r="J1672" s="164">
        <v>8.5409458177275097E-4</v>
      </c>
      <c r="K1672" s="164">
        <v>6.4154622989941887E-2</v>
      </c>
      <c r="L1672" s="72">
        <v>32774274.970000003</v>
      </c>
    </row>
    <row r="1673" spans="1:12" ht="15.75" customHeight="1" x14ac:dyDescent="0.25">
      <c r="A1673" s="88">
        <v>1341</v>
      </c>
      <c r="B1673" s="71" t="s">
        <v>1833</v>
      </c>
      <c r="C1673" s="71" t="s">
        <v>74</v>
      </c>
      <c r="D1673" s="13" t="s">
        <v>1801</v>
      </c>
      <c r="E1673" s="73">
        <v>99.8</v>
      </c>
      <c r="F1673" s="71" t="s">
        <v>412</v>
      </c>
      <c r="G1673" s="73">
        <v>265</v>
      </c>
      <c r="H1673" s="71" t="s">
        <v>15</v>
      </c>
      <c r="I1673" s="72">
        <v>26476027.170000002</v>
      </c>
      <c r="J1673" s="164">
        <v>1.4602262204501872E-3</v>
      </c>
      <c r="K1673" s="164">
        <v>5.7746525347982205E-2</v>
      </c>
      <c r="L1673" s="72">
        <v>27571683.170000002</v>
      </c>
    </row>
    <row r="1674" spans="1:12" ht="15.75" customHeight="1" x14ac:dyDescent="0.25">
      <c r="A1674" s="88">
        <v>1342</v>
      </c>
      <c r="B1674" s="71" t="s">
        <v>1834</v>
      </c>
      <c r="C1674" s="71" t="s">
        <v>74</v>
      </c>
      <c r="D1674" s="13" t="s">
        <v>1801</v>
      </c>
      <c r="E1674" s="73">
        <v>100</v>
      </c>
      <c r="F1674" s="71" t="s">
        <v>412</v>
      </c>
      <c r="G1674" s="73">
        <v>236</v>
      </c>
      <c r="H1674" s="71" t="s">
        <v>15</v>
      </c>
      <c r="I1674" s="72">
        <v>24135252.870000001</v>
      </c>
      <c r="J1674" s="164">
        <v>1.3004278793443177E-3</v>
      </c>
      <c r="K1674" s="164">
        <v>5.2641092362099101E-2</v>
      </c>
      <c r="L1674" s="72">
        <v>28056691.18</v>
      </c>
    </row>
    <row r="1675" spans="1:12" ht="15.75" customHeight="1" x14ac:dyDescent="0.25">
      <c r="A1675" s="88">
        <v>1343</v>
      </c>
      <c r="B1675" s="71" t="s">
        <v>1835</v>
      </c>
      <c r="C1675" s="71" t="s">
        <v>74</v>
      </c>
      <c r="D1675" s="13" t="s">
        <v>1801</v>
      </c>
      <c r="E1675" s="73">
        <v>100</v>
      </c>
      <c r="F1675" s="71" t="s">
        <v>412</v>
      </c>
      <c r="G1675" s="73">
        <v>210</v>
      </c>
      <c r="H1675" s="71" t="s">
        <v>15</v>
      </c>
      <c r="I1675" s="72">
        <v>22515414.84</v>
      </c>
      <c r="J1675" s="164">
        <v>1.1571604011114691E-3</v>
      </c>
      <c r="K1675" s="164">
        <v>4.9108084284323346E-2</v>
      </c>
      <c r="L1675" s="72">
        <v>24832697.890000001</v>
      </c>
    </row>
    <row r="1676" spans="1:12" ht="15.75" customHeight="1" x14ac:dyDescent="0.25">
      <c r="A1676" s="88">
        <v>1344</v>
      </c>
      <c r="B1676" s="71" t="s">
        <v>1836</v>
      </c>
      <c r="C1676" s="71" t="s">
        <v>74</v>
      </c>
      <c r="D1676" s="13" t="s">
        <v>1801</v>
      </c>
      <c r="E1676" s="73">
        <v>99.9</v>
      </c>
      <c r="F1676" s="71" t="s">
        <v>412</v>
      </c>
      <c r="G1676" s="73">
        <v>241</v>
      </c>
      <c r="H1676" s="71" t="s">
        <v>15</v>
      </c>
      <c r="I1676" s="72">
        <v>24957537.52</v>
      </c>
      <c r="J1676" s="164">
        <v>1.3279793174660194E-3</v>
      </c>
      <c r="K1676" s="164">
        <v>5.443456692985018E-2</v>
      </c>
      <c r="L1676" s="72">
        <v>25907698.52</v>
      </c>
    </row>
    <row r="1677" spans="1:12" ht="15.75" customHeight="1" x14ac:dyDescent="0.25">
      <c r="A1677" s="88">
        <v>1345</v>
      </c>
      <c r="B1677" s="71" t="s">
        <v>1837</v>
      </c>
      <c r="C1677" s="71" t="s">
        <v>74</v>
      </c>
      <c r="D1677" s="13" t="s">
        <v>1801</v>
      </c>
      <c r="E1677" s="73">
        <v>99.9</v>
      </c>
      <c r="F1677" s="71" t="s">
        <v>412</v>
      </c>
      <c r="G1677" s="73">
        <v>235</v>
      </c>
      <c r="H1677" s="71" t="s">
        <v>15</v>
      </c>
      <c r="I1677" s="72">
        <v>30621214.620000001</v>
      </c>
      <c r="J1677" s="164">
        <v>1.2949175917199773E-3</v>
      </c>
      <c r="K1677" s="164">
        <v>6.6787540852936561E-2</v>
      </c>
      <c r="L1677" s="72">
        <v>39135225.620000005</v>
      </c>
    </row>
    <row r="1678" spans="1:12" ht="15.75" customHeight="1" x14ac:dyDescent="0.25">
      <c r="A1678" s="88">
        <v>1346</v>
      </c>
      <c r="B1678" s="71" t="s">
        <v>1838</v>
      </c>
      <c r="C1678" s="71" t="s">
        <v>74</v>
      </c>
      <c r="D1678" s="13" t="s">
        <v>1801</v>
      </c>
      <c r="E1678" s="73">
        <v>100</v>
      </c>
      <c r="F1678" s="71" t="s">
        <v>427</v>
      </c>
      <c r="G1678" s="73">
        <v>745</v>
      </c>
      <c r="H1678" s="71" t="s">
        <v>15</v>
      </c>
      <c r="I1678" s="72">
        <v>36550146.009999998</v>
      </c>
      <c r="J1678" s="164">
        <v>4.1051642801335454E-3</v>
      </c>
      <c r="K1678" s="164">
        <v>7.9719057526519213E-2</v>
      </c>
      <c r="L1678" s="72">
        <v>46356909.530000001</v>
      </c>
    </row>
    <row r="1679" spans="1:12" ht="15.75" customHeight="1" x14ac:dyDescent="0.25">
      <c r="A1679" s="88">
        <v>1347</v>
      </c>
      <c r="B1679" s="71" t="s">
        <v>1839</v>
      </c>
      <c r="C1679" s="71" t="s">
        <v>74</v>
      </c>
      <c r="D1679" s="13" t="s">
        <v>1801</v>
      </c>
      <c r="E1679" s="73">
        <v>100</v>
      </c>
      <c r="F1679" s="71" t="s">
        <v>427</v>
      </c>
      <c r="G1679" s="73">
        <v>590</v>
      </c>
      <c r="H1679" s="71" t="s">
        <v>15</v>
      </c>
      <c r="I1679" s="72">
        <v>30329411.84</v>
      </c>
      <c r="J1679" s="164">
        <v>3.2510696983607938E-3</v>
      </c>
      <c r="K1679" s="164">
        <v>6.6151093529337526E-2</v>
      </c>
      <c r="L1679" s="72">
        <v>34504618.5</v>
      </c>
    </row>
    <row r="1680" spans="1:12" ht="15.75" customHeight="1" x14ac:dyDescent="0.25">
      <c r="A1680" s="88">
        <v>1348</v>
      </c>
      <c r="B1680" s="71" t="s">
        <v>1840</v>
      </c>
      <c r="C1680" s="71" t="s">
        <v>74</v>
      </c>
      <c r="D1680" s="13" t="s">
        <v>1801</v>
      </c>
      <c r="E1680" s="73">
        <v>100</v>
      </c>
      <c r="F1680" s="71" t="s">
        <v>427</v>
      </c>
      <c r="G1680" s="73">
        <v>799</v>
      </c>
      <c r="H1680" s="71" t="s">
        <v>15</v>
      </c>
      <c r="I1680" s="72">
        <v>35444475.109999999</v>
      </c>
      <c r="J1680" s="164">
        <v>4.4027198118479225E-3</v>
      </c>
      <c r="K1680" s="164">
        <v>7.730749282145942E-2</v>
      </c>
      <c r="L1680" s="72">
        <v>46327978.729999997</v>
      </c>
    </row>
    <row r="1681" spans="1:12" ht="15.75" customHeight="1" x14ac:dyDescent="0.25">
      <c r="A1681" s="88">
        <v>1349</v>
      </c>
      <c r="B1681" s="71" t="s">
        <v>1841</v>
      </c>
      <c r="C1681" s="71" t="s">
        <v>74</v>
      </c>
      <c r="D1681" s="13" t="s">
        <v>1801</v>
      </c>
      <c r="E1681" s="73">
        <v>99.9</v>
      </c>
      <c r="F1681" s="71" t="s">
        <v>427</v>
      </c>
      <c r="G1681" s="73">
        <v>986</v>
      </c>
      <c r="H1681" s="71" t="s">
        <v>15</v>
      </c>
      <c r="I1681" s="72">
        <v>40838962.890000001</v>
      </c>
      <c r="J1681" s="164">
        <v>5.433143597599565E-3</v>
      </c>
      <c r="K1681" s="164">
        <v>8.9073341350279694E-2</v>
      </c>
      <c r="L1681" s="72">
        <v>45148450.299999997</v>
      </c>
    </row>
    <row r="1682" spans="1:12" ht="15.75" customHeight="1" x14ac:dyDescent="0.25">
      <c r="A1682" s="88">
        <v>1350</v>
      </c>
      <c r="B1682" s="71" t="s">
        <v>1842</v>
      </c>
      <c r="C1682" s="71" t="s">
        <v>74</v>
      </c>
      <c r="D1682" s="13" t="s">
        <v>1801</v>
      </c>
      <c r="E1682" s="73">
        <v>100</v>
      </c>
      <c r="F1682" s="71" t="s">
        <v>427</v>
      </c>
      <c r="G1682" s="73">
        <v>712</v>
      </c>
      <c r="H1682" s="71" t="s">
        <v>15</v>
      </c>
      <c r="I1682" s="72">
        <v>33779329.270000003</v>
      </c>
      <c r="J1682" s="164">
        <v>3.9233247885303137E-3</v>
      </c>
      <c r="K1682" s="164">
        <v>7.367566445686996E-2</v>
      </c>
      <c r="L1682" s="72">
        <v>36894909.970000006</v>
      </c>
    </row>
    <row r="1683" spans="1:12" ht="15.75" customHeight="1" x14ac:dyDescent="0.25">
      <c r="A1683" s="88">
        <v>1351</v>
      </c>
      <c r="B1683" s="71" t="s">
        <v>1843</v>
      </c>
      <c r="C1683" s="71" t="s">
        <v>74</v>
      </c>
      <c r="D1683" s="13" t="s">
        <v>1801</v>
      </c>
      <c r="E1683" s="73">
        <v>99.7</v>
      </c>
      <c r="F1683" s="71" t="s">
        <v>427</v>
      </c>
      <c r="G1683" s="73">
        <v>253</v>
      </c>
      <c r="H1683" s="71" t="s">
        <v>15</v>
      </c>
      <c r="I1683" s="72">
        <v>15512348.109999999</v>
      </c>
      <c r="J1683" s="164">
        <v>1.3941027689581033E-3</v>
      </c>
      <c r="K1683" s="164">
        <v>3.3833784713586196E-2</v>
      </c>
      <c r="L1683" s="72">
        <v>16739330.539999999</v>
      </c>
    </row>
    <row r="1684" spans="1:12" ht="15.75" customHeight="1" x14ac:dyDescent="0.25">
      <c r="A1684" s="88">
        <v>1352</v>
      </c>
      <c r="B1684" s="71" t="s">
        <v>1844</v>
      </c>
      <c r="C1684" s="71" t="s">
        <v>74</v>
      </c>
      <c r="D1684" s="13" t="s">
        <v>1801</v>
      </c>
      <c r="E1684" s="73">
        <v>100</v>
      </c>
      <c r="F1684" s="71" t="s">
        <v>427</v>
      </c>
      <c r="G1684" s="73">
        <v>157</v>
      </c>
      <c r="H1684" s="71" t="s">
        <v>15</v>
      </c>
      <c r="I1684" s="72">
        <v>20988814.690000001</v>
      </c>
      <c r="J1684" s="164">
        <v>8.6511515702143173E-4</v>
      </c>
      <c r="K1684" s="164">
        <v>4.577843615803278E-2</v>
      </c>
      <c r="L1684" s="72">
        <v>23251556.699999999</v>
      </c>
    </row>
    <row r="1685" spans="1:12" ht="15.75" customHeight="1" x14ac:dyDescent="0.25">
      <c r="A1685" s="88">
        <v>1353</v>
      </c>
      <c r="B1685" s="71" t="s">
        <v>1845</v>
      </c>
      <c r="C1685" s="71" t="s">
        <v>74</v>
      </c>
      <c r="D1685" s="13" t="s">
        <v>1801</v>
      </c>
      <c r="E1685" s="73">
        <v>100</v>
      </c>
      <c r="F1685" s="71" t="s">
        <v>427</v>
      </c>
      <c r="G1685" s="73">
        <v>845</v>
      </c>
      <c r="H1685" s="71" t="s">
        <v>15</v>
      </c>
      <c r="I1685" s="72">
        <v>35456925.460000001</v>
      </c>
      <c r="J1685" s="164">
        <v>4.6561930425675782E-3</v>
      </c>
      <c r="K1685" s="164">
        <v>7.7334648121129182E-2</v>
      </c>
      <c r="L1685" s="72">
        <v>38467996.120000005</v>
      </c>
    </row>
    <row r="1686" spans="1:12" ht="15.75" customHeight="1" x14ac:dyDescent="0.25">
      <c r="A1686" s="188">
        <v>1354</v>
      </c>
      <c r="B1686" s="200" t="s">
        <v>1846</v>
      </c>
      <c r="C1686" s="200" t="s">
        <v>74</v>
      </c>
      <c r="D1686" s="200" t="s">
        <v>1801</v>
      </c>
      <c r="E1686" s="219">
        <v>99.8</v>
      </c>
      <c r="F1686" s="71" t="s">
        <v>427</v>
      </c>
      <c r="G1686" s="73">
        <v>872</v>
      </c>
      <c r="H1686" s="71" t="s">
        <v>15</v>
      </c>
      <c r="I1686" s="72">
        <v>41543504.469999999</v>
      </c>
      <c r="J1686" s="164">
        <v>4.8049708084247668E-3</v>
      </c>
      <c r="K1686" s="164">
        <v>9.0610008009025134E-2</v>
      </c>
      <c r="L1686" s="225">
        <v>48661429.559999995</v>
      </c>
    </row>
    <row r="1687" spans="1:12" ht="15.75" customHeight="1" x14ac:dyDescent="0.25">
      <c r="A1687" s="188"/>
      <c r="B1687" s="200"/>
      <c r="C1687" s="200"/>
      <c r="D1687" s="200"/>
      <c r="E1687" s="219"/>
      <c r="F1687" s="71" t="s">
        <v>831</v>
      </c>
      <c r="G1687" s="73">
        <v>650</v>
      </c>
      <c r="H1687" s="71" t="s">
        <v>1847</v>
      </c>
      <c r="I1687" s="72">
        <v>3161411.76</v>
      </c>
      <c r="J1687" s="164">
        <v>3.581686955821214E-3</v>
      </c>
      <c r="K1687" s="164">
        <v>6.8953148885233231E-3</v>
      </c>
      <c r="L1687" s="211"/>
    </row>
    <row r="1688" spans="1:12" ht="15.75" customHeight="1" x14ac:dyDescent="0.25">
      <c r="A1688" s="188">
        <v>1355</v>
      </c>
      <c r="B1688" s="200" t="s">
        <v>1848</v>
      </c>
      <c r="C1688" s="200" t="s">
        <v>74</v>
      </c>
      <c r="D1688" s="200" t="s">
        <v>1801</v>
      </c>
      <c r="E1688" s="219">
        <v>100</v>
      </c>
      <c r="F1688" s="71" t="s">
        <v>427</v>
      </c>
      <c r="G1688" s="73">
        <v>89</v>
      </c>
      <c r="H1688" s="71" t="s">
        <v>15</v>
      </c>
      <c r="I1688" s="72">
        <v>12526965.16</v>
      </c>
      <c r="J1688" s="164">
        <v>4.9041559856628921E-4</v>
      </c>
      <c r="K1688" s="164">
        <v>2.7322404018564467E-2</v>
      </c>
      <c r="L1688" s="225">
        <v>12556599.16</v>
      </c>
    </row>
    <row r="1689" spans="1:12" ht="15.75" customHeight="1" x14ac:dyDescent="0.25">
      <c r="A1689" s="188"/>
      <c r="B1689" s="200"/>
      <c r="C1689" s="200"/>
      <c r="D1689" s="200"/>
      <c r="E1689" s="219"/>
      <c r="F1689" s="71" t="s">
        <v>412</v>
      </c>
      <c r="G1689" s="73">
        <v>14</v>
      </c>
      <c r="H1689" s="71" t="s">
        <v>15</v>
      </c>
      <c r="I1689" s="72"/>
      <c r="J1689" s="164">
        <v>7.7144026740764597E-5</v>
      </c>
      <c r="K1689" s="164">
        <v>0</v>
      </c>
      <c r="L1689" s="211"/>
    </row>
    <row r="1690" spans="1:12" ht="15.75" customHeight="1" x14ac:dyDescent="0.25">
      <c r="A1690" s="88">
        <v>1356</v>
      </c>
      <c r="B1690" s="71" t="s">
        <v>1849</v>
      </c>
      <c r="C1690" s="71" t="s">
        <v>74</v>
      </c>
      <c r="D1690" s="13" t="s">
        <v>1801</v>
      </c>
      <c r="E1690" s="73">
        <v>99.7</v>
      </c>
      <c r="F1690" s="71" t="s">
        <v>427</v>
      </c>
      <c r="G1690" s="73">
        <v>945</v>
      </c>
      <c r="H1690" s="71" t="s">
        <v>15</v>
      </c>
      <c r="I1690" s="72">
        <v>40722714.960000001</v>
      </c>
      <c r="J1690" s="164">
        <v>5.2072218050016111E-3</v>
      </c>
      <c r="K1690" s="164">
        <v>8.8819794472068225E-2</v>
      </c>
      <c r="L1690" s="72">
        <v>46363077.640000001</v>
      </c>
    </row>
    <row r="1691" spans="1:12" ht="15.75" customHeight="1" x14ac:dyDescent="0.25">
      <c r="A1691" s="188">
        <v>1357</v>
      </c>
      <c r="B1691" s="200" t="s">
        <v>1850</v>
      </c>
      <c r="C1691" s="200" t="s">
        <v>74</v>
      </c>
      <c r="D1691" s="200" t="s">
        <v>1801</v>
      </c>
      <c r="E1691" s="219">
        <v>99.4</v>
      </c>
      <c r="F1691" s="71" t="s">
        <v>427</v>
      </c>
      <c r="G1691" s="73">
        <v>120</v>
      </c>
      <c r="H1691" s="71" t="s">
        <v>15</v>
      </c>
      <c r="I1691" s="72">
        <v>37660875</v>
      </c>
      <c r="J1691" s="164">
        <v>6.6123451492083949E-4</v>
      </c>
      <c r="K1691" s="164">
        <v>8.2141654367198225E-2</v>
      </c>
      <c r="L1691" s="225">
        <v>40454244.149999999</v>
      </c>
    </row>
    <row r="1692" spans="1:12" ht="15.75" customHeight="1" x14ac:dyDescent="0.25">
      <c r="A1692" s="188"/>
      <c r="B1692" s="200"/>
      <c r="C1692" s="200"/>
      <c r="D1692" s="200"/>
      <c r="E1692" s="219"/>
      <c r="F1692" s="71" t="s">
        <v>412</v>
      </c>
      <c r="G1692" s="73">
        <v>8</v>
      </c>
      <c r="H1692" s="71" t="s">
        <v>15</v>
      </c>
      <c r="I1692" s="72"/>
      <c r="J1692" s="164">
        <v>4.4082300994722632E-5</v>
      </c>
      <c r="K1692" s="164">
        <v>0</v>
      </c>
      <c r="L1692" s="211"/>
    </row>
    <row r="1693" spans="1:12" ht="15.75" customHeight="1" x14ac:dyDescent="0.25">
      <c r="A1693" s="88">
        <v>1358</v>
      </c>
      <c r="B1693" s="71" t="s">
        <v>1851</v>
      </c>
      <c r="C1693" s="71" t="s">
        <v>74</v>
      </c>
      <c r="D1693" s="13" t="s">
        <v>1801</v>
      </c>
      <c r="E1693" s="73">
        <v>99.9</v>
      </c>
      <c r="F1693" s="71" t="s">
        <v>427</v>
      </c>
      <c r="G1693" s="73">
        <v>472</v>
      </c>
      <c r="H1693" s="71" t="s">
        <v>15</v>
      </c>
      <c r="I1693" s="72">
        <v>27211977.100000001</v>
      </c>
      <c r="J1693" s="164">
        <v>2.6008557586886354E-3</v>
      </c>
      <c r="K1693" s="164">
        <v>5.9351696358523623E-2</v>
      </c>
      <c r="L1693" s="72">
        <v>30492015.940000001</v>
      </c>
    </row>
    <row r="1694" spans="1:12" ht="15.75" customHeight="1" x14ac:dyDescent="0.25">
      <c r="A1694" s="88">
        <v>1359</v>
      </c>
      <c r="B1694" s="71" t="s">
        <v>1852</v>
      </c>
      <c r="C1694" s="71" t="s">
        <v>74</v>
      </c>
      <c r="D1694" s="13" t="s">
        <v>1801</v>
      </c>
      <c r="E1694" s="73">
        <v>93.8</v>
      </c>
      <c r="F1694" s="71" t="s">
        <v>831</v>
      </c>
      <c r="G1694" s="73">
        <v>301070</v>
      </c>
      <c r="H1694" s="71" t="s">
        <v>1847</v>
      </c>
      <c r="I1694" s="72">
        <v>30314685.93</v>
      </c>
      <c r="J1694" s="164">
        <v>1.6589822950601427</v>
      </c>
      <c r="K1694" s="164">
        <v>6.6118975034760274E-2</v>
      </c>
      <c r="L1694" s="72">
        <v>34864985.799999997</v>
      </c>
    </row>
    <row r="1695" spans="1:12" ht="15.75" customHeight="1" x14ac:dyDescent="0.25">
      <c r="A1695" s="88">
        <v>1360</v>
      </c>
      <c r="B1695" s="71" t="s">
        <v>1853</v>
      </c>
      <c r="C1695" s="71" t="s">
        <v>74</v>
      </c>
      <c r="D1695" s="13" t="s">
        <v>1801</v>
      </c>
      <c r="E1695" s="73">
        <v>95.3</v>
      </c>
      <c r="F1695" s="71" t="s">
        <v>831</v>
      </c>
      <c r="G1695" s="73">
        <v>304563</v>
      </c>
      <c r="H1695" s="71" t="s">
        <v>1847</v>
      </c>
      <c r="I1695" s="72">
        <v>33454581.190000001</v>
      </c>
      <c r="J1695" s="164">
        <v>1.6782297297319635</v>
      </c>
      <c r="K1695" s="164">
        <v>7.2967360559422781E-2</v>
      </c>
      <c r="L1695" s="72">
        <v>33803763.149999999</v>
      </c>
    </row>
    <row r="1696" spans="1:12" ht="31.5" customHeight="1" x14ac:dyDescent="0.25">
      <c r="A1696" s="64">
        <v>1361</v>
      </c>
      <c r="B1696" s="64" t="s">
        <v>1854</v>
      </c>
      <c r="C1696" s="64" t="s">
        <v>74</v>
      </c>
      <c r="D1696" s="64" t="s">
        <v>1802</v>
      </c>
      <c r="E1696" s="70">
        <v>100</v>
      </c>
      <c r="F1696" s="64" t="s">
        <v>1855</v>
      </c>
      <c r="G1696" s="70" t="s">
        <v>201</v>
      </c>
      <c r="H1696" s="69" t="s">
        <v>201</v>
      </c>
      <c r="I1696" s="80">
        <v>19071800</v>
      </c>
      <c r="J1696" s="183" t="s">
        <v>201</v>
      </c>
      <c r="K1696" s="162">
        <v>0.19568194242192669</v>
      </c>
      <c r="L1696" s="81">
        <f>9669500+8717200</f>
        <v>18386700</v>
      </c>
    </row>
    <row r="1697" spans="1:12" ht="31.5" customHeight="1" x14ac:dyDescent="0.25">
      <c r="A1697" s="88">
        <v>1362</v>
      </c>
      <c r="B1697" s="64" t="s">
        <v>1856</v>
      </c>
      <c r="C1697" s="64" t="s">
        <v>74</v>
      </c>
      <c r="D1697" s="64" t="s">
        <v>1802</v>
      </c>
      <c r="E1697" s="70">
        <v>100</v>
      </c>
      <c r="F1697" s="64" t="s">
        <v>1855</v>
      </c>
      <c r="G1697" s="70" t="s">
        <v>201</v>
      </c>
      <c r="H1697" s="69" t="s">
        <v>201</v>
      </c>
      <c r="I1697" s="80">
        <v>11505822</v>
      </c>
      <c r="J1697" s="183" t="s">
        <v>201</v>
      </c>
      <c r="K1697" s="162">
        <v>0.11805291572483655</v>
      </c>
      <c r="L1697" s="81">
        <v>8849148.5</v>
      </c>
    </row>
    <row r="1698" spans="1:12" ht="31.5" customHeight="1" x14ac:dyDescent="0.25">
      <c r="A1698" s="88">
        <v>1363</v>
      </c>
      <c r="B1698" s="64" t="s">
        <v>1857</v>
      </c>
      <c r="C1698" s="64" t="s">
        <v>74</v>
      </c>
      <c r="D1698" s="64" t="s">
        <v>1802</v>
      </c>
      <c r="E1698" s="70">
        <v>100</v>
      </c>
      <c r="F1698" s="64" t="s">
        <v>1855</v>
      </c>
      <c r="G1698" s="70" t="s">
        <v>201</v>
      </c>
      <c r="H1698" s="69" t="s">
        <v>201</v>
      </c>
      <c r="I1698" s="80">
        <v>27904000</v>
      </c>
      <c r="J1698" s="183" t="s">
        <v>201</v>
      </c>
      <c r="K1698" s="162">
        <v>0.28630275702038832</v>
      </c>
      <c r="L1698" s="81">
        <f>24280217+5233800</f>
        <v>29514017</v>
      </c>
    </row>
    <row r="1699" spans="1:12" ht="31.5" customHeight="1" x14ac:dyDescent="0.25">
      <c r="A1699" s="88">
        <v>1364</v>
      </c>
      <c r="B1699" s="64" t="s">
        <v>1858</v>
      </c>
      <c r="C1699" s="64" t="s">
        <v>74</v>
      </c>
      <c r="D1699" s="64" t="s">
        <v>1802</v>
      </c>
      <c r="E1699" s="70">
        <v>100</v>
      </c>
      <c r="F1699" s="64" t="s">
        <v>1855</v>
      </c>
      <c r="G1699" s="70" t="s">
        <v>201</v>
      </c>
      <c r="H1699" s="69" t="s">
        <v>201</v>
      </c>
      <c r="I1699" s="80">
        <v>32071833</v>
      </c>
      <c r="J1699" s="183" t="s">
        <v>201</v>
      </c>
      <c r="K1699" s="162">
        <v>0.32906587623987504</v>
      </c>
      <c r="L1699" s="81">
        <v>28960217.5</v>
      </c>
    </row>
    <row r="1700" spans="1:12" ht="31.5" customHeight="1" x14ac:dyDescent="0.25">
      <c r="A1700" s="64">
        <v>1365</v>
      </c>
      <c r="B1700" s="64" t="s">
        <v>1859</v>
      </c>
      <c r="C1700" s="64" t="s">
        <v>74</v>
      </c>
      <c r="D1700" s="64" t="s">
        <v>1802</v>
      </c>
      <c r="E1700" s="70">
        <v>100</v>
      </c>
      <c r="F1700" s="64" t="s">
        <v>1855</v>
      </c>
      <c r="G1700" s="70" t="s">
        <v>201</v>
      </c>
      <c r="H1700" s="69" t="s">
        <v>201</v>
      </c>
      <c r="I1700" s="80">
        <v>37118642</v>
      </c>
      <c r="J1700" s="183" t="s">
        <v>201</v>
      </c>
      <c r="K1700" s="162">
        <v>0.38084753230550394</v>
      </c>
      <c r="L1700" s="81">
        <v>18980217</v>
      </c>
    </row>
    <row r="1701" spans="1:12" ht="31.5" customHeight="1" x14ac:dyDescent="0.25">
      <c r="A1701" s="88">
        <v>1366</v>
      </c>
      <c r="B1701" s="64" t="s">
        <v>1860</v>
      </c>
      <c r="C1701" s="64" t="s">
        <v>74</v>
      </c>
      <c r="D1701" s="64" t="s">
        <v>1802</v>
      </c>
      <c r="E1701" s="70">
        <v>100</v>
      </c>
      <c r="F1701" s="64" t="s">
        <v>1855</v>
      </c>
      <c r="G1701" s="70">
        <v>58203</v>
      </c>
      <c r="H1701" s="64" t="s">
        <v>1861</v>
      </c>
      <c r="I1701" s="80">
        <v>14055650</v>
      </c>
      <c r="J1701" s="162">
        <v>2.3446510449686403E-2</v>
      </c>
      <c r="K1701" s="162">
        <v>0.14421485617523011</v>
      </c>
      <c r="L1701" s="80">
        <v>0</v>
      </c>
    </row>
    <row r="1702" spans="1:12" ht="31.5" customHeight="1" x14ac:dyDescent="0.25">
      <c r="A1702" s="88">
        <v>1367</v>
      </c>
      <c r="B1702" s="64" t="s">
        <v>1862</v>
      </c>
      <c r="C1702" s="64" t="s">
        <v>74</v>
      </c>
      <c r="D1702" s="64" t="s">
        <v>1802</v>
      </c>
      <c r="E1702" s="70">
        <v>100</v>
      </c>
      <c r="F1702" s="64" t="s">
        <v>1855</v>
      </c>
      <c r="G1702" s="70" t="s">
        <v>201</v>
      </c>
      <c r="H1702" s="69" t="s">
        <v>201</v>
      </c>
      <c r="I1702" s="80">
        <v>204805768</v>
      </c>
      <c r="J1702" s="183" t="s">
        <v>201</v>
      </c>
      <c r="K1702" s="162">
        <v>2.1013638199569247</v>
      </c>
      <c r="L1702" s="81">
        <f>16483024+20000000</f>
        <v>36483024</v>
      </c>
    </row>
    <row r="1703" spans="1:12" ht="31.5" customHeight="1" x14ac:dyDescent="0.25">
      <c r="A1703" s="88">
        <v>1368</v>
      </c>
      <c r="B1703" s="64" t="s">
        <v>1863</v>
      </c>
      <c r="C1703" s="64" t="s">
        <v>74</v>
      </c>
      <c r="D1703" s="64" t="s">
        <v>1802</v>
      </c>
      <c r="E1703" s="70">
        <v>100</v>
      </c>
      <c r="F1703" s="64" t="s">
        <v>1855</v>
      </c>
      <c r="G1703" s="70">
        <v>14282</v>
      </c>
      <c r="H1703" s="64" t="s">
        <v>1861</v>
      </c>
      <c r="I1703" s="80">
        <v>3096750</v>
      </c>
      <c r="J1703" s="162">
        <v>5.7533642981018361E-3</v>
      </c>
      <c r="K1703" s="162">
        <v>3.1773511424988805E-2</v>
      </c>
      <c r="L1703" s="80">
        <v>0</v>
      </c>
    </row>
    <row r="1704" spans="1:12" ht="31.5" customHeight="1" x14ac:dyDescent="0.25">
      <c r="A1704" s="64">
        <v>1369</v>
      </c>
      <c r="B1704" s="64" t="s">
        <v>1864</v>
      </c>
      <c r="C1704" s="64" t="s">
        <v>74</v>
      </c>
      <c r="D1704" s="64" t="s">
        <v>1802</v>
      </c>
      <c r="E1704" s="70">
        <v>100</v>
      </c>
      <c r="F1704" s="64" t="s">
        <v>1855</v>
      </c>
      <c r="G1704" s="70" t="s">
        <v>201</v>
      </c>
      <c r="H1704" s="69" t="s">
        <v>201</v>
      </c>
      <c r="I1704" s="80">
        <v>1322400</v>
      </c>
      <c r="J1704" s="183" t="s">
        <v>201</v>
      </c>
      <c r="K1704" s="162">
        <v>1.3568189717738014E-2</v>
      </c>
      <c r="L1704" s="80">
        <v>0</v>
      </c>
    </row>
    <row r="1705" spans="1:12" ht="110.25" customHeight="1" x14ac:dyDescent="0.25">
      <c r="A1705" s="88">
        <v>1370</v>
      </c>
      <c r="B1705" s="64" t="s">
        <v>1865</v>
      </c>
      <c r="C1705" s="64" t="s">
        <v>74</v>
      </c>
      <c r="D1705" s="64" t="s">
        <v>1802</v>
      </c>
      <c r="E1705" s="70">
        <v>100</v>
      </c>
      <c r="F1705" s="64" t="s">
        <v>1866</v>
      </c>
      <c r="G1705" s="70">
        <v>287.72000000000003</v>
      </c>
      <c r="H1705" s="64" t="s">
        <v>1261</v>
      </c>
      <c r="I1705" s="80">
        <v>8518141</v>
      </c>
      <c r="J1705" s="162">
        <v>0.19822659537582521</v>
      </c>
      <c r="K1705" s="162">
        <v>0.1675504245939827</v>
      </c>
      <c r="L1705" s="80">
        <v>44206983</v>
      </c>
    </row>
    <row r="1706" spans="1:12" ht="15.75" customHeight="1" x14ac:dyDescent="0.25">
      <c r="A1706" s="188">
        <v>1371</v>
      </c>
      <c r="B1706" s="189" t="s">
        <v>1867</v>
      </c>
      <c r="C1706" s="189" t="s">
        <v>78</v>
      </c>
      <c r="D1706" s="189" t="s">
        <v>1802</v>
      </c>
      <c r="E1706" s="214">
        <v>100</v>
      </c>
      <c r="F1706" s="189" t="s">
        <v>83</v>
      </c>
      <c r="G1706" s="87">
        <v>11394</v>
      </c>
      <c r="H1706" s="79" t="s">
        <v>84</v>
      </c>
      <c r="I1706" s="81">
        <v>34348232</v>
      </c>
      <c r="J1706" s="162">
        <v>6.0906369526545184E-2</v>
      </c>
      <c r="K1706" s="162">
        <v>7.9913002479686399E-2</v>
      </c>
      <c r="L1706" s="81">
        <v>34348232</v>
      </c>
    </row>
    <row r="1707" spans="1:12" ht="15.75" customHeight="1" x14ac:dyDescent="0.25">
      <c r="A1707" s="188"/>
      <c r="B1707" s="188" t="s">
        <v>1867</v>
      </c>
      <c r="C1707" s="188" t="s">
        <v>78</v>
      </c>
      <c r="D1707" s="188" t="s">
        <v>1802</v>
      </c>
      <c r="E1707" s="199">
        <v>1</v>
      </c>
      <c r="F1707" s="188" t="s">
        <v>83</v>
      </c>
      <c r="G1707" s="87">
        <v>130659</v>
      </c>
      <c r="H1707" s="79" t="s">
        <v>85</v>
      </c>
      <c r="I1707" s="81">
        <v>109292762</v>
      </c>
      <c r="J1707" s="162">
        <v>0.69843473196145933</v>
      </c>
      <c r="K1707" s="162">
        <v>0.25427546782372307</v>
      </c>
      <c r="L1707" s="81">
        <v>103704997</v>
      </c>
    </row>
    <row r="1708" spans="1:12" ht="31.5" customHeight="1" x14ac:dyDescent="0.25">
      <c r="A1708" s="188"/>
      <c r="B1708" s="188" t="s">
        <v>1867</v>
      </c>
      <c r="C1708" s="188" t="s">
        <v>78</v>
      </c>
      <c r="D1708" s="188" t="s">
        <v>1802</v>
      </c>
      <c r="E1708" s="199">
        <v>1</v>
      </c>
      <c r="F1708" s="188" t="s">
        <v>83</v>
      </c>
      <c r="G1708" s="87">
        <v>4223</v>
      </c>
      <c r="H1708" s="79" t="s">
        <v>86</v>
      </c>
      <c r="I1708" s="81">
        <v>4375028</v>
      </c>
      <c r="J1708" s="162">
        <v>2.2573951071669329E-2</v>
      </c>
      <c r="K1708" s="162">
        <v>1.0178737101015779E-2</v>
      </c>
      <c r="L1708" s="81">
        <v>4375028</v>
      </c>
    </row>
    <row r="1709" spans="1:12" ht="15.75" customHeight="1" x14ac:dyDescent="0.25">
      <c r="A1709" s="188"/>
      <c r="B1709" s="188" t="s">
        <v>1867</v>
      </c>
      <c r="C1709" s="188" t="s">
        <v>78</v>
      </c>
      <c r="D1709" s="188" t="s">
        <v>1802</v>
      </c>
      <c r="E1709" s="199">
        <v>1</v>
      </c>
      <c r="F1709" s="188" t="s">
        <v>83</v>
      </c>
      <c r="G1709" s="87">
        <v>13643</v>
      </c>
      <c r="H1709" s="79" t="s">
        <v>87</v>
      </c>
      <c r="I1709" s="81">
        <v>32619316</v>
      </c>
      <c r="J1709" s="162">
        <v>7.2928348205253291E-2</v>
      </c>
      <c r="K1709" s="162">
        <v>7.5890586752577954E-2</v>
      </c>
      <c r="L1709" s="81">
        <v>32619316</v>
      </c>
    </row>
    <row r="1710" spans="1:12" ht="31.5" customHeight="1" x14ac:dyDescent="0.25">
      <c r="A1710" s="188"/>
      <c r="B1710" s="188" t="s">
        <v>1867</v>
      </c>
      <c r="C1710" s="188" t="s">
        <v>78</v>
      </c>
      <c r="D1710" s="188" t="s">
        <v>1802</v>
      </c>
      <c r="E1710" s="199">
        <v>1</v>
      </c>
      <c r="F1710" s="188" t="s">
        <v>83</v>
      </c>
      <c r="G1710" s="87">
        <v>1275</v>
      </c>
      <c r="H1710" s="79" t="s">
        <v>88</v>
      </c>
      <c r="I1710" s="81">
        <v>42261371</v>
      </c>
      <c r="J1710" s="162">
        <v>6.8154836884627978E-3</v>
      </c>
      <c r="K1710" s="162">
        <v>9.8323344430593887E-2</v>
      </c>
      <c r="L1710" s="81">
        <v>42261371</v>
      </c>
    </row>
    <row r="1711" spans="1:12" ht="15.75" customHeight="1" x14ac:dyDescent="0.25">
      <c r="A1711" s="188"/>
      <c r="B1711" s="188" t="s">
        <v>1867</v>
      </c>
      <c r="C1711" s="188" t="s">
        <v>78</v>
      </c>
      <c r="D1711" s="188" t="s">
        <v>1802</v>
      </c>
      <c r="E1711" s="199">
        <v>1</v>
      </c>
      <c r="F1711" s="188" t="s">
        <v>83</v>
      </c>
      <c r="G1711" s="87">
        <v>684</v>
      </c>
      <c r="H1711" s="79" t="s">
        <v>89</v>
      </c>
      <c r="I1711" s="81">
        <v>3488520</v>
      </c>
      <c r="J1711" s="162">
        <v>3.6563065434576888E-3</v>
      </c>
      <c r="K1711" s="162">
        <v>8.1162287307956806E-3</v>
      </c>
      <c r="L1711" s="81">
        <v>3488520</v>
      </c>
    </row>
    <row r="1712" spans="1:12" ht="31.5" customHeight="1" x14ac:dyDescent="0.25">
      <c r="A1712" s="64">
        <v>1372</v>
      </c>
      <c r="B1712" s="64" t="s">
        <v>1868</v>
      </c>
      <c r="C1712" s="64" t="s">
        <v>78</v>
      </c>
      <c r="D1712" s="64" t="s">
        <v>1802</v>
      </c>
      <c r="E1712" s="70">
        <v>100</v>
      </c>
      <c r="F1712" s="64" t="s">
        <v>343</v>
      </c>
      <c r="G1712" s="70" t="s">
        <v>1869</v>
      </c>
      <c r="H1712" s="64" t="s">
        <v>345</v>
      </c>
      <c r="I1712" s="80">
        <v>58672500</v>
      </c>
      <c r="J1712" s="162">
        <v>4.4949459963899274</v>
      </c>
      <c r="K1712" s="162">
        <v>1.3091683610208964</v>
      </c>
      <c r="L1712" s="80">
        <v>60810000</v>
      </c>
    </row>
    <row r="1713" spans="1:12" ht="47.25" customHeight="1" x14ac:dyDescent="0.25">
      <c r="A1713" s="64">
        <v>1373</v>
      </c>
      <c r="B1713" s="64" t="s">
        <v>1870</v>
      </c>
      <c r="C1713" s="64" t="s">
        <v>74</v>
      </c>
      <c r="D1713" s="64" t="s">
        <v>1802</v>
      </c>
      <c r="E1713" s="70">
        <v>100</v>
      </c>
      <c r="F1713" s="64" t="s">
        <v>200</v>
      </c>
      <c r="G1713" s="70" t="s">
        <v>201</v>
      </c>
      <c r="H1713" s="69" t="s">
        <v>201</v>
      </c>
      <c r="I1713" s="80">
        <v>2531950</v>
      </c>
      <c r="J1713" s="162" t="s">
        <v>201</v>
      </c>
      <c r="K1713" s="162">
        <v>5.0301835539042022E-2</v>
      </c>
      <c r="L1713" s="80">
        <v>2531950</v>
      </c>
    </row>
    <row r="1714" spans="1:12" ht="47.25" customHeight="1" x14ac:dyDescent="0.25">
      <c r="A1714" s="64">
        <v>1374</v>
      </c>
      <c r="B1714" s="64" t="s">
        <v>1871</v>
      </c>
      <c r="C1714" s="64" t="s">
        <v>74</v>
      </c>
      <c r="D1714" s="64" t="s">
        <v>1802</v>
      </c>
      <c r="E1714" s="70">
        <v>100</v>
      </c>
      <c r="F1714" s="64" t="s">
        <v>200</v>
      </c>
      <c r="G1714" s="70" t="s">
        <v>201</v>
      </c>
      <c r="H1714" s="69" t="s">
        <v>201</v>
      </c>
      <c r="I1714" s="80">
        <v>3121399.68</v>
      </c>
      <c r="J1714" s="162" t="s">
        <v>201</v>
      </c>
      <c r="K1714" s="162">
        <v>6.2012335691849538E-2</v>
      </c>
      <c r="L1714" s="80">
        <v>3121399.68</v>
      </c>
    </row>
    <row r="1715" spans="1:12" ht="47.25" customHeight="1" x14ac:dyDescent="0.25">
      <c r="A1715" s="64">
        <v>1375</v>
      </c>
      <c r="B1715" s="82" t="s">
        <v>1872</v>
      </c>
      <c r="C1715" s="82" t="s">
        <v>74</v>
      </c>
      <c r="D1715" s="64" t="s">
        <v>1802</v>
      </c>
      <c r="E1715" s="83">
        <v>100</v>
      </c>
      <c r="F1715" s="82" t="s">
        <v>32</v>
      </c>
      <c r="G1715" s="83">
        <v>2830</v>
      </c>
      <c r="H1715" s="82" t="s">
        <v>33</v>
      </c>
      <c r="I1715" s="14">
        <v>0</v>
      </c>
      <c r="J1715" s="169">
        <v>1.6093273385242451E-2</v>
      </c>
      <c r="K1715" s="169">
        <v>0</v>
      </c>
      <c r="L1715" s="14" t="s">
        <v>1873</v>
      </c>
    </row>
    <row r="1716" spans="1:12" ht="31.5" customHeight="1" x14ac:dyDescent="0.25">
      <c r="A1716" s="64">
        <v>1376</v>
      </c>
      <c r="B1716" s="82" t="s">
        <v>1874</v>
      </c>
      <c r="C1716" s="82" t="s">
        <v>74</v>
      </c>
      <c r="D1716" s="82" t="s">
        <v>1802</v>
      </c>
      <c r="E1716" s="83">
        <v>100</v>
      </c>
      <c r="F1716" s="82" t="s">
        <v>32</v>
      </c>
      <c r="G1716" s="83">
        <v>4410</v>
      </c>
      <c r="H1716" s="82" t="s">
        <v>33</v>
      </c>
      <c r="I1716" s="14">
        <v>0</v>
      </c>
      <c r="J1716" s="169">
        <v>2.5078210469582758E-2</v>
      </c>
      <c r="K1716" s="169">
        <v>0</v>
      </c>
      <c r="L1716" s="14">
        <v>5756343</v>
      </c>
    </row>
    <row r="1717" spans="1:12" ht="47.25" customHeight="1" x14ac:dyDescent="0.25">
      <c r="A1717" s="64">
        <v>1377</v>
      </c>
      <c r="B1717" s="82" t="s">
        <v>1875</v>
      </c>
      <c r="C1717" s="82" t="s">
        <v>74</v>
      </c>
      <c r="D1717" s="82" t="s">
        <v>1802</v>
      </c>
      <c r="E1717" s="83">
        <v>100</v>
      </c>
      <c r="F1717" s="82" t="s">
        <v>32</v>
      </c>
      <c r="G1717" s="83">
        <v>3890</v>
      </c>
      <c r="H1717" s="82" t="s">
        <v>33</v>
      </c>
      <c r="I1717" s="14">
        <v>0</v>
      </c>
      <c r="J1717" s="169">
        <v>2.212114256840747E-2</v>
      </c>
      <c r="K1717" s="169">
        <v>0</v>
      </c>
      <c r="L1717" s="14">
        <v>4241286</v>
      </c>
    </row>
    <row r="1718" spans="1:12" ht="47.25" customHeight="1" x14ac:dyDescent="0.25">
      <c r="A1718" s="64">
        <v>1378</v>
      </c>
      <c r="B1718" s="82" t="s">
        <v>1876</v>
      </c>
      <c r="C1718" s="82" t="s">
        <v>74</v>
      </c>
      <c r="D1718" s="82" t="s">
        <v>1802</v>
      </c>
      <c r="E1718" s="83">
        <v>100</v>
      </c>
      <c r="F1718" s="82" t="s">
        <v>32</v>
      </c>
      <c r="G1718" s="83">
        <v>8770</v>
      </c>
      <c r="H1718" s="82" t="s">
        <v>33</v>
      </c>
      <c r="I1718" s="14">
        <v>0</v>
      </c>
      <c r="J1718" s="169">
        <v>4.9872087487129436E-2</v>
      </c>
      <c r="K1718" s="169">
        <v>0</v>
      </c>
      <c r="L1718" s="14">
        <v>8190387</v>
      </c>
    </row>
    <row r="1719" spans="1:12" ht="31.5" customHeight="1" x14ac:dyDescent="0.25">
      <c r="A1719" s="64">
        <v>1379</v>
      </c>
      <c r="B1719" s="82" t="s">
        <v>1877</v>
      </c>
      <c r="C1719" s="82" t="s">
        <v>74</v>
      </c>
      <c r="D1719" s="82" t="s">
        <v>1802</v>
      </c>
      <c r="E1719" s="83">
        <v>100</v>
      </c>
      <c r="F1719" s="82" t="s">
        <v>32</v>
      </c>
      <c r="G1719" s="83">
        <v>6930</v>
      </c>
      <c r="H1719" s="82" t="s">
        <v>33</v>
      </c>
      <c r="I1719" s="14">
        <v>0</v>
      </c>
      <c r="J1719" s="169">
        <v>3.9408616452201478E-2</v>
      </c>
      <c r="K1719" s="169">
        <v>0</v>
      </c>
      <c r="L1719" s="14">
        <v>8188592</v>
      </c>
    </row>
    <row r="1720" spans="1:12" ht="31.5" customHeight="1" x14ac:dyDescent="0.25">
      <c r="A1720" s="64">
        <v>1380</v>
      </c>
      <c r="B1720" s="82" t="s">
        <v>1878</v>
      </c>
      <c r="C1720" s="82" t="s">
        <v>74</v>
      </c>
      <c r="D1720" s="82" t="s">
        <v>1802</v>
      </c>
      <c r="E1720" s="83">
        <v>100</v>
      </c>
      <c r="F1720" s="82" t="s">
        <v>32</v>
      </c>
      <c r="G1720" s="83">
        <v>6520</v>
      </c>
      <c r="H1720" s="82" t="s">
        <v>33</v>
      </c>
      <c r="I1720" s="14">
        <v>0</v>
      </c>
      <c r="J1720" s="169">
        <v>3.7077082145505584E-2</v>
      </c>
      <c r="K1720" s="169">
        <v>0</v>
      </c>
      <c r="L1720" s="14">
        <v>3463750</v>
      </c>
    </row>
    <row r="1721" spans="1:12" ht="31.5" customHeight="1" x14ac:dyDescent="0.25">
      <c r="A1721" s="64">
        <v>1381</v>
      </c>
      <c r="B1721" s="82" t="s">
        <v>1879</v>
      </c>
      <c r="C1721" s="82" t="s">
        <v>74</v>
      </c>
      <c r="D1721" s="82" t="s">
        <v>1802</v>
      </c>
      <c r="E1721" s="83">
        <v>100</v>
      </c>
      <c r="F1721" s="82" t="s">
        <v>32</v>
      </c>
      <c r="G1721" s="83">
        <v>9190</v>
      </c>
      <c r="H1721" s="82" t="s">
        <v>33</v>
      </c>
      <c r="I1721" s="14">
        <v>0</v>
      </c>
      <c r="J1721" s="169">
        <v>5.2260488484232558E-2</v>
      </c>
      <c r="K1721" s="169">
        <v>0</v>
      </c>
      <c r="L1721" s="14">
        <v>12023066</v>
      </c>
    </row>
    <row r="1722" spans="1:12" ht="31.5" customHeight="1" x14ac:dyDescent="0.25">
      <c r="A1722" s="64">
        <v>1382</v>
      </c>
      <c r="B1722" s="82" t="s">
        <v>1880</v>
      </c>
      <c r="C1722" s="82" t="s">
        <v>74</v>
      </c>
      <c r="D1722" s="82" t="s">
        <v>1802</v>
      </c>
      <c r="E1722" s="83">
        <v>100</v>
      </c>
      <c r="F1722" s="82" t="s">
        <v>32</v>
      </c>
      <c r="G1722" s="83">
        <v>5000</v>
      </c>
      <c r="H1722" s="82" t="s">
        <v>33</v>
      </c>
      <c r="I1722" s="14">
        <v>0</v>
      </c>
      <c r="J1722" s="169">
        <v>2.8433345203608577E-2</v>
      </c>
      <c r="K1722" s="169">
        <v>0</v>
      </c>
      <c r="L1722" s="14">
        <v>2983816</v>
      </c>
    </row>
    <row r="1723" spans="1:12" ht="31.5" customHeight="1" x14ac:dyDescent="0.25">
      <c r="A1723" s="64">
        <v>1383</v>
      </c>
      <c r="B1723" s="82" t="s">
        <v>1881</v>
      </c>
      <c r="C1723" s="82" t="s">
        <v>74</v>
      </c>
      <c r="D1723" s="82" t="s">
        <v>1802</v>
      </c>
      <c r="E1723" s="83">
        <v>100</v>
      </c>
      <c r="F1723" s="82" t="s">
        <v>32</v>
      </c>
      <c r="G1723" s="83">
        <v>4380</v>
      </c>
      <c r="H1723" s="82" t="s">
        <v>33</v>
      </c>
      <c r="I1723" s="14">
        <v>0</v>
      </c>
      <c r="J1723" s="169">
        <v>2.4907610398361108E-2</v>
      </c>
      <c r="K1723" s="169">
        <v>0</v>
      </c>
      <c r="L1723" s="14" t="s">
        <v>1882</v>
      </c>
    </row>
    <row r="1724" spans="1:12" ht="47.25" customHeight="1" x14ac:dyDescent="0.25">
      <c r="A1724" s="64">
        <v>1384</v>
      </c>
      <c r="B1724" s="82" t="s">
        <v>1883</v>
      </c>
      <c r="C1724" s="82" t="s">
        <v>74</v>
      </c>
      <c r="D1724" s="82" t="s">
        <v>1802</v>
      </c>
      <c r="E1724" s="83">
        <v>100</v>
      </c>
      <c r="F1724" s="82" t="s">
        <v>32</v>
      </c>
      <c r="G1724" s="83">
        <v>3170</v>
      </c>
      <c r="H1724" s="82" t="s">
        <v>33</v>
      </c>
      <c r="I1724" s="14">
        <v>0</v>
      </c>
      <c r="J1724" s="169">
        <v>1.8026740859087835E-2</v>
      </c>
      <c r="K1724" s="169">
        <v>0</v>
      </c>
      <c r="L1724" s="14" t="s">
        <v>1884</v>
      </c>
    </row>
    <row r="1725" spans="1:12" ht="31.5" customHeight="1" x14ac:dyDescent="0.25">
      <c r="A1725" s="64">
        <v>1385</v>
      </c>
      <c r="B1725" s="82" t="s">
        <v>1885</v>
      </c>
      <c r="C1725" s="82" t="s">
        <v>74</v>
      </c>
      <c r="D1725" s="82" t="s">
        <v>1802</v>
      </c>
      <c r="E1725" s="83">
        <v>100</v>
      </c>
      <c r="F1725" s="82" t="s">
        <v>32</v>
      </c>
      <c r="G1725" s="83">
        <v>6370</v>
      </c>
      <c r="H1725" s="82" t="s">
        <v>33</v>
      </c>
      <c r="I1725" s="14">
        <v>0</v>
      </c>
      <c r="J1725" s="169">
        <v>3.6224081789397324E-2</v>
      </c>
      <c r="K1725" s="169">
        <v>0</v>
      </c>
      <c r="L1725" s="14">
        <v>5142856</v>
      </c>
    </row>
    <row r="1726" spans="1:12" ht="47.25" customHeight="1" x14ac:dyDescent="0.25">
      <c r="A1726" s="64">
        <v>1386</v>
      </c>
      <c r="B1726" s="82" t="s">
        <v>1886</v>
      </c>
      <c r="C1726" s="82" t="s">
        <v>74</v>
      </c>
      <c r="D1726" s="82" t="s">
        <v>1802</v>
      </c>
      <c r="E1726" s="83">
        <v>100</v>
      </c>
      <c r="F1726" s="82" t="s">
        <v>32</v>
      </c>
      <c r="G1726" s="83">
        <v>2570</v>
      </c>
      <c r="H1726" s="82" t="s">
        <v>33</v>
      </c>
      <c r="I1726" s="14">
        <v>0</v>
      </c>
      <c r="J1726" s="169">
        <v>1.4614739434654807E-2</v>
      </c>
      <c r="K1726" s="169">
        <v>0</v>
      </c>
      <c r="L1726" s="14">
        <v>2361560</v>
      </c>
    </row>
    <row r="1727" spans="1:12" ht="31.5" customHeight="1" x14ac:dyDescent="0.25">
      <c r="A1727" s="64">
        <v>1387</v>
      </c>
      <c r="B1727" s="82" t="s">
        <v>1887</v>
      </c>
      <c r="C1727" s="82" t="s">
        <v>74</v>
      </c>
      <c r="D1727" s="82" t="s">
        <v>1802</v>
      </c>
      <c r="E1727" s="83">
        <v>100</v>
      </c>
      <c r="F1727" s="82" t="s">
        <v>32</v>
      </c>
      <c r="G1727" s="83">
        <v>2630</v>
      </c>
      <c r="H1727" s="82" t="s">
        <v>33</v>
      </c>
      <c r="I1727" s="14">
        <v>0</v>
      </c>
      <c r="J1727" s="169">
        <v>1.495593957709811E-2</v>
      </c>
      <c r="K1727" s="169">
        <v>0</v>
      </c>
      <c r="L1727" s="14">
        <v>3967060</v>
      </c>
    </row>
    <row r="1728" spans="1:12" ht="47.25" customHeight="1" x14ac:dyDescent="0.25">
      <c r="A1728" s="64">
        <v>1388</v>
      </c>
      <c r="B1728" s="82" t="s">
        <v>1888</v>
      </c>
      <c r="C1728" s="82" t="s">
        <v>74</v>
      </c>
      <c r="D1728" s="82" t="s">
        <v>1802</v>
      </c>
      <c r="E1728" s="83">
        <v>100</v>
      </c>
      <c r="F1728" s="82" t="s">
        <v>32</v>
      </c>
      <c r="G1728" s="83">
        <v>8640</v>
      </c>
      <c r="H1728" s="82" t="s">
        <v>33</v>
      </c>
      <c r="I1728" s="14">
        <v>0</v>
      </c>
      <c r="J1728" s="169">
        <v>4.9132820511835616E-2</v>
      </c>
      <c r="K1728" s="169">
        <v>0</v>
      </c>
      <c r="L1728" s="14">
        <v>6944222</v>
      </c>
    </row>
    <row r="1729" spans="1:12" ht="31.5" customHeight="1" x14ac:dyDescent="0.25">
      <c r="A1729" s="64">
        <v>1389</v>
      </c>
      <c r="B1729" s="82" t="s">
        <v>1889</v>
      </c>
      <c r="C1729" s="82" t="s">
        <v>74</v>
      </c>
      <c r="D1729" s="82" t="s">
        <v>1802</v>
      </c>
      <c r="E1729" s="83">
        <v>100</v>
      </c>
      <c r="F1729" s="82" t="s">
        <v>32</v>
      </c>
      <c r="G1729" s="83">
        <v>5520</v>
      </c>
      <c r="H1729" s="82" t="s">
        <v>33</v>
      </c>
      <c r="I1729" s="14">
        <v>0</v>
      </c>
      <c r="J1729" s="169">
        <v>3.1390413104783868E-2</v>
      </c>
      <c r="K1729" s="169">
        <v>0</v>
      </c>
      <c r="L1729" s="14">
        <v>7861100</v>
      </c>
    </row>
    <row r="1730" spans="1:12" ht="31.5" customHeight="1" x14ac:dyDescent="0.25">
      <c r="A1730" s="64">
        <v>1390</v>
      </c>
      <c r="B1730" s="82" t="s">
        <v>1890</v>
      </c>
      <c r="C1730" s="82" t="s">
        <v>74</v>
      </c>
      <c r="D1730" s="82" t="s">
        <v>1802</v>
      </c>
      <c r="E1730" s="83">
        <v>100</v>
      </c>
      <c r="F1730" s="82" t="s">
        <v>32</v>
      </c>
      <c r="G1730" s="83">
        <v>4540</v>
      </c>
      <c r="H1730" s="82" t="s">
        <v>33</v>
      </c>
      <c r="I1730" s="14">
        <v>0</v>
      </c>
      <c r="J1730" s="169">
        <v>2.5817477444876585E-2</v>
      </c>
      <c r="K1730" s="169">
        <v>0</v>
      </c>
      <c r="L1730" s="14">
        <v>4100576</v>
      </c>
    </row>
    <row r="1731" spans="1:12" ht="47.25" customHeight="1" x14ac:dyDescent="0.25">
      <c r="A1731" s="64">
        <v>1391</v>
      </c>
      <c r="B1731" s="82" t="s">
        <v>1891</v>
      </c>
      <c r="C1731" s="82" t="s">
        <v>74</v>
      </c>
      <c r="D1731" s="82" t="s">
        <v>1802</v>
      </c>
      <c r="E1731" s="83">
        <v>100</v>
      </c>
      <c r="F1731" s="82" t="s">
        <v>32</v>
      </c>
      <c r="G1731" s="83">
        <v>2040</v>
      </c>
      <c r="H1731" s="82" t="s">
        <v>33</v>
      </c>
      <c r="I1731" s="14">
        <v>0</v>
      </c>
      <c r="J1731" s="169">
        <v>1.1600804843072297E-2</v>
      </c>
      <c r="K1731" s="169">
        <v>0</v>
      </c>
      <c r="L1731" s="14">
        <v>3144200</v>
      </c>
    </row>
    <row r="1732" spans="1:12" ht="31.5" customHeight="1" x14ac:dyDescent="0.25">
      <c r="A1732" s="64">
        <v>1392</v>
      </c>
      <c r="B1732" s="82" t="s">
        <v>1892</v>
      </c>
      <c r="C1732" s="82" t="s">
        <v>74</v>
      </c>
      <c r="D1732" s="82" t="s">
        <v>1802</v>
      </c>
      <c r="E1732" s="83">
        <v>100</v>
      </c>
      <c r="F1732" s="82" t="s">
        <v>32</v>
      </c>
      <c r="G1732" s="83">
        <v>4650</v>
      </c>
      <c r="H1732" s="82" t="s">
        <v>33</v>
      </c>
      <c r="I1732" s="14">
        <v>0</v>
      </c>
      <c r="J1732" s="169">
        <v>2.6443011039355976E-2</v>
      </c>
      <c r="K1732" s="169">
        <v>0</v>
      </c>
      <c r="L1732" s="14">
        <v>4407655</v>
      </c>
    </row>
    <row r="1733" spans="1:12" ht="47.25" customHeight="1" x14ac:dyDescent="0.25">
      <c r="A1733" s="64">
        <v>1393</v>
      </c>
      <c r="B1733" s="82" t="s">
        <v>1893</v>
      </c>
      <c r="C1733" s="82" t="s">
        <v>74</v>
      </c>
      <c r="D1733" s="82" t="s">
        <v>1802</v>
      </c>
      <c r="E1733" s="83">
        <v>100</v>
      </c>
      <c r="F1733" s="82" t="s">
        <v>32</v>
      </c>
      <c r="G1733" s="83">
        <v>6240</v>
      </c>
      <c r="H1733" s="82" t="s">
        <v>33</v>
      </c>
      <c r="I1733" s="14">
        <v>0</v>
      </c>
      <c r="J1733" s="169">
        <v>3.5484814814103496E-2</v>
      </c>
      <c r="K1733" s="169">
        <v>0</v>
      </c>
      <c r="L1733" s="14">
        <v>6317035</v>
      </c>
    </row>
    <row r="1734" spans="1:12" ht="31.5" customHeight="1" x14ac:dyDescent="0.25">
      <c r="A1734" s="64">
        <v>1394</v>
      </c>
      <c r="B1734" s="82" t="s">
        <v>1894</v>
      </c>
      <c r="C1734" s="82" t="s">
        <v>74</v>
      </c>
      <c r="D1734" s="82" t="s">
        <v>1802</v>
      </c>
      <c r="E1734" s="83">
        <v>100</v>
      </c>
      <c r="F1734" s="82" t="s">
        <v>32</v>
      </c>
      <c r="G1734" s="83">
        <v>7660</v>
      </c>
      <c r="H1734" s="82" t="s">
        <v>33</v>
      </c>
      <c r="I1734" s="14">
        <v>0</v>
      </c>
      <c r="J1734" s="169">
        <v>4.3559884851928334E-2</v>
      </c>
      <c r="K1734" s="169">
        <v>0</v>
      </c>
      <c r="L1734" s="14">
        <v>6388032</v>
      </c>
    </row>
    <row r="1735" spans="1:12" ht="47.25" customHeight="1" x14ac:dyDescent="0.25">
      <c r="A1735" s="64">
        <v>1395</v>
      </c>
      <c r="B1735" s="82" t="s">
        <v>1895</v>
      </c>
      <c r="C1735" s="82" t="s">
        <v>74</v>
      </c>
      <c r="D1735" s="82" t="s">
        <v>1802</v>
      </c>
      <c r="E1735" s="83">
        <v>100</v>
      </c>
      <c r="F1735" s="82" t="s">
        <v>32</v>
      </c>
      <c r="G1735" s="83">
        <v>14160</v>
      </c>
      <c r="H1735" s="82" t="s">
        <v>33</v>
      </c>
      <c r="I1735" s="14">
        <v>139945</v>
      </c>
      <c r="J1735" s="169">
        <v>8.0523233616619477E-2</v>
      </c>
      <c r="K1735" s="169">
        <v>6.3416735020830192E-3</v>
      </c>
      <c r="L1735" s="14">
        <v>13650745</v>
      </c>
    </row>
    <row r="1736" spans="1:12" ht="47.25" customHeight="1" x14ac:dyDescent="0.25">
      <c r="A1736" s="64">
        <v>1396</v>
      </c>
      <c r="B1736" s="82" t="s">
        <v>1896</v>
      </c>
      <c r="C1736" s="82" t="s">
        <v>74</v>
      </c>
      <c r="D1736" s="82" t="s">
        <v>1802</v>
      </c>
      <c r="E1736" s="83">
        <v>100</v>
      </c>
      <c r="F1736" s="82" t="s">
        <v>32</v>
      </c>
      <c r="G1736" s="83" t="s">
        <v>1897</v>
      </c>
      <c r="H1736" s="82" t="s">
        <v>33</v>
      </c>
      <c r="I1736" s="14">
        <v>0</v>
      </c>
      <c r="J1736" s="169">
        <v>1.1641399492813189</v>
      </c>
      <c r="K1736" s="169">
        <v>0</v>
      </c>
      <c r="L1736" s="14" t="s">
        <v>1898</v>
      </c>
    </row>
    <row r="1737" spans="1:12" ht="47.25" customHeight="1" x14ac:dyDescent="0.25">
      <c r="A1737" s="64">
        <v>1397</v>
      </c>
      <c r="B1737" s="82" t="s">
        <v>1899</v>
      </c>
      <c r="C1737" s="82" t="s">
        <v>74</v>
      </c>
      <c r="D1737" s="82" t="s">
        <v>1802</v>
      </c>
      <c r="E1737" s="83">
        <v>100</v>
      </c>
      <c r="F1737" s="82" t="s">
        <v>32</v>
      </c>
      <c r="G1737" s="83">
        <v>153</v>
      </c>
      <c r="H1737" s="82" t="s">
        <v>136</v>
      </c>
      <c r="I1737" s="14">
        <v>0</v>
      </c>
      <c r="J1737" s="169">
        <v>8.5009002467529497E-4</v>
      </c>
      <c r="K1737" s="169">
        <v>0</v>
      </c>
      <c r="L1737" s="14" t="s">
        <v>1900</v>
      </c>
    </row>
    <row r="1738" spans="1:12" ht="63" customHeight="1" x14ac:dyDescent="0.25">
      <c r="A1738" s="64">
        <v>1398</v>
      </c>
      <c r="B1738" s="82" t="s">
        <v>1901</v>
      </c>
      <c r="C1738" s="82" t="s">
        <v>74</v>
      </c>
      <c r="D1738" s="82" t="s">
        <v>1802</v>
      </c>
      <c r="E1738" s="83">
        <v>100</v>
      </c>
      <c r="F1738" s="82" t="s">
        <v>32</v>
      </c>
      <c r="G1738" s="83">
        <v>281</v>
      </c>
      <c r="H1738" s="82" t="s">
        <v>136</v>
      </c>
      <c r="I1738" s="14">
        <v>0</v>
      </c>
      <c r="J1738" s="169">
        <v>1.5612764505474371E-3</v>
      </c>
      <c r="K1738" s="169">
        <v>0</v>
      </c>
      <c r="L1738" s="14" t="s">
        <v>1902</v>
      </c>
    </row>
    <row r="1739" spans="1:12" ht="47.25" customHeight="1" x14ac:dyDescent="0.25">
      <c r="A1739" s="64">
        <v>1399</v>
      </c>
      <c r="B1739" s="82" t="s">
        <v>1903</v>
      </c>
      <c r="C1739" s="82" t="s">
        <v>74</v>
      </c>
      <c r="D1739" s="82" t="s">
        <v>1802</v>
      </c>
      <c r="E1739" s="83">
        <v>100</v>
      </c>
      <c r="F1739" s="82" t="s">
        <v>32</v>
      </c>
      <c r="G1739" s="83">
        <v>351</v>
      </c>
      <c r="H1739" s="82" t="s">
        <v>136</v>
      </c>
      <c r="I1739" s="14">
        <v>0</v>
      </c>
      <c r="J1739" s="169">
        <v>1.9502065271962646E-3</v>
      </c>
      <c r="K1739" s="169">
        <v>0</v>
      </c>
      <c r="L1739" s="14" t="s">
        <v>1904</v>
      </c>
    </row>
    <row r="1740" spans="1:12" ht="47.25" customHeight="1" x14ac:dyDescent="0.25">
      <c r="A1740" s="64">
        <v>1400</v>
      </c>
      <c r="B1740" s="82" t="s">
        <v>1905</v>
      </c>
      <c r="C1740" s="82" t="s">
        <v>74</v>
      </c>
      <c r="D1740" s="82" t="s">
        <v>1802</v>
      </c>
      <c r="E1740" s="83">
        <v>100</v>
      </c>
      <c r="F1740" s="82" t="s">
        <v>32</v>
      </c>
      <c r="G1740" s="83">
        <v>105</v>
      </c>
      <c r="H1740" s="82" t="s">
        <v>136</v>
      </c>
      <c r="I1740" s="14">
        <v>0</v>
      </c>
      <c r="J1740" s="169">
        <v>5.8339511497324155E-4</v>
      </c>
      <c r="K1740" s="169">
        <v>0</v>
      </c>
      <c r="L1740" s="14" t="s">
        <v>1906</v>
      </c>
    </row>
    <row r="1741" spans="1:12" ht="47.25" customHeight="1" x14ac:dyDescent="0.25">
      <c r="A1741" s="64">
        <v>1401</v>
      </c>
      <c r="B1741" s="82" t="s">
        <v>1907</v>
      </c>
      <c r="C1741" s="82" t="s">
        <v>74</v>
      </c>
      <c r="D1741" s="82" t="s">
        <v>1802</v>
      </c>
      <c r="E1741" s="83">
        <v>100</v>
      </c>
      <c r="F1741" s="82" t="s">
        <v>32</v>
      </c>
      <c r="G1741" s="83">
        <v>53</v>
      </c>
      <c r="H1741" s="82" t="s">
        <v>136</v>
      </c>
      <c r="I1741" s="14">
        <v>0</v>
      </c>
      <c r="J1741" s="169">
        <v>2.9447562946268384E-4</v>
      </c>
      <c r="K1741" s="169">
        <v>0</v>
      </c>
      <c r="L1741" s="14">
        <v>2950000</v>
      </c>
    </row>
    <row r="1742" spans="1:12" ht="78.75" customHeight="1" x14ac:dyDescent="0.25">
      <c r="A1742" s="64">
        <v>1402</v>
      </c>
      <c r="B1742" s="67" t="s">
        <v>1908</v>
      </c>
      <c r="C1742" s="67" t="s">
        <v>74</v>
      </c>
      <c r="D1742" s="67" t="s">
        <v>1802</v>
      </c>
      <c r="E1742" s="73">
        <v>100</v>
      </c>
      <c r="F1742" s="67" t="s">
        <v>412</v>
      </c>
      <c r="G1742" s="73">
        <v>42</v>
      </c>
      <c r="H1742" s="67" t="s">
        <v>15</v>
      </c>
      <c r="I1742" s="72">
        <v>19734892.82</v>
      </c>
      <c r="J1742" s="164">
        <v>2.3143208022229382E-4</v>
      </c>
      <c r="K1742" s="164">
        <v>4.3043523152187568E-2</v>
      </c>
      <c r="L1742" s="72">
        <v>19734892.82</v>
      </c>
    </row>
    <row r="1743" spans="1:12" ht="78.75" customHeight="1" x14ac:dyDescent="0.25">
      <c r="A1743" s="64">
        <v>1403</v>
      </c>
      <c r="B1743" s="67" t="s">
        <v>1909</v>
      </c>
      <c r="C1743" s="67" t="s">
        <v>74</v>
      </c>
      <c r="D1743" s="67" t="s">
        <v>1802</v>
      </c>
      <c r="E1743" s="73">
        <v>100</v>
      </c>
      <c r="F1743" s="67" t="s">
        <v>412</v>
      </c>
      <c r="G1743" s="73">
        <v>130</v>
      </c>
      <c r="H1743" s="67" t="s">
        <v>15</v>
      </c>
      <c r="I1743" s="72">
        <v>49808470.960000001</v>
      </c>
      <c r="J1743" s="164">
        <v>7.1633739116424276E-4</v>
      </c>
      <c r="K1743" s="164">
        <v>0.10863662105978553</v>
      </c>
      <c r="L1743" s="72">
        <v>49808470.960000001</v>
      </c>
    </row>
    <row r="1744" spans="1:12" ht="63" customHeight="1" x14ac:dyDescent="0.25">
      <c r="A1744" s="64">
        <v>1404</v>
      </c>
      <c r="B1744" s="67" t="s">
        <v>1910</v>
      </c>
      <c r="C1744" s="67" t="s">
        <v>74</v>
      </c>
      <c r="D1744" s="67" t="s">
        <v>1802</v>
      </c>
      <c r="E1744" s="73">
        <v>100</v>
      </c>
      <c r="F1744" s="67" t="s">
        <v>412</v>
      </c>
      <c r="G1744" s="73">
        <v>94</v>
      </c>
      <c r="H1744" s="67" t="s">
        <v>15</v>
      </c>
      <c r="I1744" s="72">
        <v>24580120.960000001</v>
      </c>
      <c r="J1744" s="164">
        <v>5.1796703668799101E-4</v>
      </c>
      <c r="K1744" s="164">
        <v>5.3611388482085041E-2</v>
      </c>
      <c r="L1744" s="72">
        <v>24580120.960000001</v>
      </c>
    </row>
    <row r="1745" spans="1:12" ht="78.75" customHeight="1" x14ac:dyDescent="0.25">
      <c r="A1745" s="64">
        <v>1405</v>
      </c>
      <c r="B1745" s="67" t="s">
        <v>1911</v>
      </c>
      <c r="C1745" s="67" t="s">
        <v>74</v>
      </c>
      <c r="D1745" s="67" t="s">
        <v>1802</v>
      </c>
      <c r="E1745" s="73">
        <v>100</v>
      </c>
      <c r="F1745" s="67" t="s">
        <v>412</v>
      </c>
      <c r="G1745" s="73">
        <v>100</v>
      </c>
      <c r="H1745" s="67" t="s">
        <v>15</v>
      </c>
      <c r="I1745" s="72">
        <v>38148527.93</v>
      </c>
      <c r="J1745" s="164">
        <v>5.5102876243403286E-4</v>
      </c>
      <c r="K1745" s="164">
        <v>8.3205267956293322E-2</v>
      </c>
      <c r="L1745" s="72">
        <v>38148527.93</v>
      </c>
    </row>
    <row r="1746" spans="1:12" ht="78.75" customHeight="1" x14ac:dyDescent="0.25">
      <c r="A1746" s="64">
        <v>1406</v>
      </c>
      <c r="B1746" s="67" t="s">
        <v>1912</v>
      </c>
      <c r="C1746" s="67" t="s">
        <v>74</v>
      </c>
      <c r="D1746" s="67" t="s">
        <v>1802</v>
      </c>
      <c r="E1746" s="73">
        <v>100</v>
      </c>
      <c r="F1746" s="67" t="s">
        <v>412</v>
      </c>
      <c r="G1746" s="73">
        <v>140</v>
      </c>
      <c r="H1746" s="67" t="s">
        <v>15</v>
      </c>
      <c r="I1746" s="72">
        <v>49537903.829999998</v>
      </c>
      <c r="J1746" s="164">
        <v>7.7144026740764602E-4</v>
      </c>
      <c r="K1746" s="164">
        <v>0.10804649054169255</v>
      </c>
      <c r="L1746" s="72">
        <v>49537903.829999998</v>
      </c>
    </row>
    <row r="1747" spans="1:12" ht="78.75" customHeight="1" x14ac:dyDescent="0.25">
      <c r="A1747" s="64">
        <v>1407</v>
      </c>
      <c r="B1747" s="67" t="s">
        <v>1913</v>
      </c>
      <c r="C1747" s="67" t="s">
        <v>74</v>
      </c>
      <c r="D1747" s="67" t="s">
        <v>1802</v>
      </c>
      <c r="E1747" s="73">
        <v>100</v>
      </c>
      <c r="F1747" s="67" t="s">
        <v>412</v>
      </c>
      <c r="G1747" s="73">
        <v>323</v>
      </c>
      <c r="H1747" s="67" t="s">
        <v>15</v>
      </c>
      <c r="I1747" s="72">
        <v>92507364.420000002</v>
      </c>
      <c r="J1747" s="164">
        <v>1.7798229026619262E-3</v>
      </c>
      <c r="K1747" s="164">
        <v>0.20176663326617056</v>
      </c>
      <c r="L1747" s="72">
        <v>92507364.420000002</v>
      </c>
    </row>
    <row r="1748" spans="1:12" ht="78.75" customHeight="1" x14ac:dyDescent="0.25">
      <c r="A1748" s="64">
        <v>1408</v>
      </c>
      <c r="B1748" s="67" t="s">
        <v>1914</v>
      </c>
      <c r="C1748" s="67" t="s">
        <v>74</v>
      </c>
      <c r="D1748" s="67" t="s">
        <v>1802</v>
      </c>
      <c r="E1748" s="73">
        <v>100</v>
      </c>
      <c r="F1748" s="67" t="s">
        <v>412</v>
      </c>
      <c r="G1748" s="73">
        <v>152</v>
      </c>
      <c r="H1748" s="67" t="s">
        <v>15</v>
      </c>
      <c r="I1748" s="72">
        <v>44961520.960000001</v>
      </c>
      <c r="J1748" s="164">
        <v>8.3756371889973005E-4</v>
      </c>
      <c r="K1748" s="164">
        <v>9.8065000202992053E-2</v>
      </c>
      <c r="L1748" s="72">
        <v>44961520.960000001</v>
      </c>
    </row>
    <row r="1749" spans="1:12" ht="78.75" customHeight="1" x14ac:dyDescent="0.25">
      <c r="A1749" s="64">
        <v>1409</v>
      </c>
      <c r="B1749" s="67" t="s">
        <v>1915</v>
      </c>
      <c r="C1749" s="67" t="s">
        <v>74</v>
      </c>
      <c r="D1749" s="67" t="s">
        <v>1802</v>
      </c>
      <c r="E1749" s="73">
        <v>100</v>
      </c>
      <c r="F1749" s="67" t="s">
        <v>412</v>
      </c>
      <c r="G1749" s="73">
        <v>165</v>
      </c>
      <c r="H1749" s="67" t="s">
        <v>15</v>
      </c>
      <c r="I1749" s="72">
        <v>29577141</v>
      </c>
      <c r="J1749" s="164">
        <v>9.0919745801615434E-4</v>
      </c>
      <c r="K1749" s="164">
        <v>6.4510325190051676E-2</v>
      </c>
      <c r="L1749" s="72">
        <v>33573141</v>
      </c>
    </row>
    <row r="1750" spans="1:12" ht="78.75" customHeight="1" x14ac:dyDescent="0.25">
      <c r="A1750" s="64">
        <v>1410</v>
      </c>
      <c r="B1750" s="67" t="s">
        <v>1916</v>
      </c>
      <c r="C1750" s="67" t="s">
        <v>74</v>
      </c>
      <c r="D1750" s="67" t="s">
        <v>1802</v>
      </c>
      <c r="E1750" s="73">
        <v>100</v>
      </c>
      <c r="F1750" s="67" t="s">
        <v>412</v>
      </c>
      <c r="G1750" s="73">
        <v>100</v>
      </c>
      <c r="H1750" s="67" t="s">
        <v>15</v>
      </c>
      <c r="I1750" s="72">
        <v>23819620.960000001</v>
      </c>
      <c r="J1750" s="164">
        <v>5.5102876243403286E-4</v>
      </c>
      <c r="K1750" s="164">
        <v>5.1952671626827318E-2</v>
      </c>
      <c r="L1750" s="72">
        <v>23819620.960000001</v>
      </c>
    </row>
    <row r="1751" spans="1:12" ht="78.75" customHeight="1" x14ac:dyDescent="0.25">
      <c r="A1751" s="64">
        <v>1411</v>
      </c>
      <c r="B1751" s="67" t="s">
        <v>1917</v>
      </c>
      <c r="C1751" s="67" t="s">
        <v>74</v>
      </c>
      <c r="D1751" s="67" t="s">
        <v>1802</v>
      </c>
      <c r="E1751" s="73">
        <v>100</v>
      </c>
      <c r="F1751" s="67" t="s">
        <v>412</v>
      </c>
      <c r="G1751" s="73">
        <v>58</v>
      </c>
      <c r="H1751" s="67" t="s">
        <v>15</v>
      </c>
      <c r="I1751" s="72">
        <v>11884170.960000001</v>
      </c>
      <c r="J1751" s="164">
        <v>3.1959668221173909E-4</v>
      </c>
      <c r="K1751" s="164">
        <v>2.5920413783190498E-2</v>
      </c>
      <c r="L1751" s="72">
        <v>11884170.960000001</v>
      </c>
    </row>
    <row r="1752" spans="1:12" ht="78.75" customHeight="1" x14ac:dyDescent="0.25">
      <c r="A1752" s="64">
        <v>1412</v>
      </c>
      <c r="B1752" s="67" t="s">
        <v>1918</v>
      </c>
      <c r="C1752" s="67" t="s">
        <v>74</v>
      </c>
      <c r="D1752" s="67" t="s">
        <v>1802</v>
      </c>
      <c r="E1752" s="73">
        <v>100</v>
      </c>
      <c r="F1752" s="67" t="s">
        <v>412</v>
      </c>
      <c r="G1752" s="73">
        <v>20</v>
      </c>
      <c r="H1752" s="67" t="s">
        <v>15</v>
      </c>
      <c r="I1752" s="72">
        <v>7052920.96</v>
      </c>
      <c r="J1752" s="164">
        <v>1.1020575248680657E-4</v>
      </c>
      <c r="K1752" s="164">
        <v>1.5383035996255741E-2</v>
      </c>
      <c r="L1752" s="72">
        <v>7052920.96</v>
      </c>
    </row>
    <row r="1753" spans="1:12" ht="78.75" customHeight="1" x14ac:dyDescent="0.25">
      <c r="A1753" s="64">
        <v>1413</v>
      </c>
      <c r="B1753" s="67" t="s">
        <v>1919</v>
      </c>
      <c r="C1753" s="67" t="s">
        <v>74</v>
      </c>
      <c r="D1753" s="67" t="s">
        <v>1802</v>
      </c>
      <c r="E1753" s="73">
        <v>100</v>
      </c>
      <c r="F1753" s="67" t="s">
        <v>412</v>
      </c>
      <c r="G1753" s="73">
        <v>100</v>
      </c>
      <c r="H1753" s="67" t="s">
        <v>15</v>
      </c>
      <c r="I1753" s="72">
        <v>25814340.710000001</v>
      </c>
      <c r="J1753" s="164">
        <v>5.5102876243403286E-4</v>
      </c>
      <c r="K1753" s="164">
        <v>5.6303329445157986E-2</v>
      </c>
      <c r="L1753" s="72">
        <v>25814340.710000001</v>
      </c>
    </row>
    <row r="1754" spans="1:12" ht="78.75" customHeight="1" x14ac:dyDescent="0.25">
      <c r="A1754" s="64">
        <v>1414</v>
      </c>
      <c r="B1754" s="67" t="s">
        <v>1920</v>
      </c>
      <c r="C1754" s="67" t="s">
        <v>74</v>
      </c>
      <c r="D1754" s="67" t="s">
        <v>1802</v>
      </c>
      <c r="E1754" s="73">
        <v>100</v>
      </c>
      <c r="F1754" s="67" t="s">
        <v>412</v>
      </c>
      <c r="G1754" s="73">
        <v>152</v>
      </c>
      <c r="H1754" s="67" t="s">
        <v>15</v>
      </c>
      <c r="I1754" s="72">
        <v>33166070.960000001</v>
      </c>
      <c r="J1754" s="164">
        <v>8.3756371889973005E-4</v>
      </c>
      <c r="K1754" s="164">
        <v>7.2338094574655801E-2</v>
      </c>
      <c r="L1754" s="72">
        <v>33166070.960000001</v>
      </c>
    </row>
    <row r="1755" spans="1:12" ht="78.75" customHeight="1" x14ac:dyDescent="0.25">
      <c r="A1755" s="64">
        <v>1415</v>
      </c>
      <c r="B1755" s="67" t="s">
        <v>1921</v>
      </c>
      <c r="C1755" s="67" t="s">
        <v>74</v>
      </c>
      <c r="D1755" s="67" t="s">
        <v>1802</v>
      </c>
      <c r="E1755" s="73">
        <v>100</v>
      </c>
      <c r="F1755" s="67" t="s">
        <v>412</v>
      </c>
      <c r="G1755" s="73">
        <v>65</v>
      </c>
      <c r="H1755" s="67" t="s">
        <v>15</v>
      </c>
      <c r="I1755" s="72">
        <v>21571980.77</v>
      </c>
      <c r="J1755" s="164">
        <v>3.5816869558212138E-4</v>
      </c>
      <c r="K1755" s="164">
        <v>4.7050372261005259E-2</v>
      </c>
      <c r="L1755" s="72">
        <v>21571980.77</v>
      </c>
    </row>
    <row r="1756" spans="1:12" ht="78.75" customHeight="1" x14ac:dyDescent="0.25">
      <c r="A1756" s="64">
        <v>1416</v>
      </c>
      <c r="B1756" s="67" t="s">
        <v>1922</v>
      </c>
      <c r="C1756" s="67" t="s">
        <v>74</v>
      </c>
      <c r="D1756" s="67" t="s">
        <v>1802</v>
      </c>
      <c r="E1756" s="73">
        <v>100</v>
      </c>
      <c r="F1756" s="67" t="s">
        <v>412</v>
      </c>
      <c r="G1756" s="73">
        <v>55</v>
      </c>
      <c r="H1756" s="67" t="s">
        <v>15</v>
      </c>
      <c r="I1756" s="72">
        <v>23237907.100000001</v>
      </c>
      <c r="J1756" s="164">
        <v>3.0306581933871806E-4</v>
      </c>
      <c r="K1756" s="164">
        <v>5.0683902942384153E-2</v>
      </c>
      <c r="L1756" s="72">
        <v>23237907.100000001</v>
      </c>
    </row>
    <row r="1757" spans="1:12" ht="63" customHeight="1" x14ac:dyDescent="0.25">
      <c r="A1757" s="64">
        <v>1417</v>
      </c>
      <c r="B1757" s="67" t="s">
        <v>1923</v>
      </c>
      <c r="C1757" s="67" t="s">
        <v>74</v>
      </c>
      <c r="D1757" s="67" t="s">
        <v>1802</v>
      </c>
      <c r="E1757" s="73">
        <v>100</v>
      </c>
      <c r="F1757" s="67" t="s">
        <v>412</v>
      </c>
      <c r="G1757" s="73">
        <v>82</v>
      </c>
      <c r="H1757" s="67" t="s">
        <v>15</v>
      </c>
      <c r="I1757" s="72">
        <v>25483075.960000001</v>
      </c>
      <c r="J1757" s="164">
        <v>4.5184358519590693E-4</v>
      </c>
      <c r="K1757" s="164">
        <v>5.5580812121847359E-2</v>
      </c>
      <c r="L1757" s="72">
        <v>25483075.960000001</v>
      </c>
    </row>
    <row r="1758" spans="1:12" ht="78.75" customHeight="1" x14ac:dyDescent="0.25">
      <c r="A1758" s="64">
        <v>1418</v>
      </c>
      <c r="B1758" s="67" t="s">
        <v>1924</v>
      </c>
      <c r="C1758" s="67" t="s">
        <v>74</v>
      </c>
      <c r="D1758" s="67" t="s">
        <v>1802</v>
      </c>
      <c r="E1758" s="73">
        <v>100</v>
      </c>
      <c r="F1758" s="67" t="s">
        <v>831</v>
      </c>
      <c r="G1758" s="73">
        <v>150</v>
      </c>
      <c r="H1758" s="67" t="s">
        <v>15</v>
      </c>
      <c r="I1758" s="72">
        <v>17707400</v>
      </c>
      <c r="J1758" s="164">
        <v>8.2654314365104928E-4</v>
      </c>
      <c r="K1758" s="164">
        <v>3.8621384408666179E-2</v>
      </c>
      <c r="L1758" s="72">
        <v>17707400</v>
      </c>
    </row>
    <row r="1759" spans="1:12" ht="78.75" customHeight="1" x14ac:dyDescent="0.25">
      <c r="A1759" s="64">
        <v>1419</v>
      </c>
      <c r="B1759" s="67" t="s">
        <v>1925</v>
      </c>
      <c r="C1759" s="67" t="s">
        <v>74</v>
      </c>
      <c r="D1759" s="67" t="s">
        <v>1802</v>
      </c>
      <c r="E1759" s="73">
        <v>100</v>
      </c>
      <c r="F1759" s="67" t="s">
        <v>831</v>
      </c>
      <c r="G1759" s="73">
        <v>605</v>
      </c>
      <c r="H1759" s="67" t="s">
        <v>15</v>
      </c>
      <c r="I1759" s="72">
        <v>10274042.67</v>
      </c>
      <c r="J1759" s="164">
        <v>3.333724012725899E-3</v>
      </c>
      <c r="K1759" s="164">
        <v>2.2408583495550395E-2</v>
      </c>
      <c r="L1759" s="72">
        <v>10274042.67</v>
      </c>
    </row>
    <row r="1760" spans="1:12" ht="78.75" customHeight="1" x14ac:dyDescent="0.25">
      <c r="A1760" s="64">
        <v>1420</v>
      </c>
      <c r="B1760" s="67" t="s">
        <v>1926</v>
      </c>
      <c r="C1760" s="67" t="s">
        <v>74</v>
      </c>
      <c r="D1760" s="67" t="s">
        <v>1802</v>
      </c>
      <c r="E1760" s="73">
        <v>100</v>
      </c>
      <c r="F1760" s="67" t="s">
        <v>831</v>
      </c>
      <c r="G1760" s="73">
        <v>1036</v>
      </c>
      <c r="H1760" s="67" t="s">
        <v>15</v>
      </c>
      <c r="I1760" s="72">
        <v>40174374.719999999</v>
      </c>
      <c r="J1760" s="164">
        <v>5.7086579788165814E-3</v>
      </c>
      <c r="K1760" s="164">
        <v>8.7623816564765047E-2</v>
      </c>
      <c r="L1760" s="72">
        <v>40221899.640000001</v>
      </c>
    </row>
    <row r="1761" spans="1:12" ht="78.75" customHeight="1" x14ac:dyDescent="0.25">
      <c r="A1761" s="64">
        <v>1421</v>
      </c>
      <c r="B1761" s="67" t="s">
        <v>1927</v>
      </c>
      <c r="C1761" s="67" t="s">
        <v>74</v>
      </c>
      <c r="D1761" s="67" t="s">
        <v>1802</v>
      </c>
      <c r="E1761" s="73">
        <v>100</v>
      </c>
      <c r="F1761" s="67" t="s">
        <v>831</v>
      </c>
      <c r="G1761" s="73">
        <v>340</v>
      </c>
      <c r="H1761" s="67" t="s">
        <v>15</v>
      </c>
      <c r="I1761" s="72">
        <v>16660800</v>
      </c>
      <c r="J1761" s="164">
        <v>1.8734977922757121E-3</v>
      </c>
      <c r="K1761" s="164">
        <v>3.633865849056922E-2</v>
      </c>
      <c r="L1761" s="72">
        <v>16682994</v>
      </c>
    </row>
    <row r="1762" spans="1:12" ht="78.75" customHeight="1" x14ac:dyDescent="0.25">
      <c r="A1762" s="64">
        <v>1422</v>
      </c>
      <c r="B1762" s="67" t="s">
        <v>1928</v>
      </c>
      <c r="C1762" s="67" t="s">
        <v>74</v>
      </c>
      <c r="D1762" s="67" t="s">
        <v>1802</v>
      </c>
      <c r="E1762" s="73">
        <v>100</v>
      </c>
      <c r="F1762" s="67" t="s">
        <v>831</v>
      </c>
      <c r="G1762" s="73">
        <v>295</v>
      </c>
      <c r="H1762" s="67" t="s">
        <v>15</v>
      </c>
      <c r="I1762" s="72">
        <v>25501600</v>
      </c>
      <c r="J1762" s="164">
        <v>1.6255348491803969E-3</v>
      </c>
      <c r="K1762" s="164">
        <v>5.5621214669349613E-2</v>
      </c>
      <c r="L1762" s="72">
        <v>25501600</v>
      </c>
    </row>
    <row r="1763" spans="1:12" ht="78.75" customHeight="1" x14ac:dyDescent="0.25">
      <c r="A1763" s="64">
        <v>1423</v>
      </c>
      <c r="B1763" s="67" t="s">
        <v>1929</v>
      </c>
      <c r="C1763" s="67" t="s">
        <v>74</v>
      </c>
      <c r="D1763" s="67" t="s">
        <v>1802</v>
      </c>
      <c r="E1763" s="73">
        <v>100</v>
      </c>
      <c r="F1763" s="67" t="s">
        <v>831</v>
      </c>
      <c r="G1763" s="73">
        <v>113</v>
      </c>
      <c r="H1763" s="67" t="s">
        <v>15</v>
      </c>
      <c r="I1763" s="72">
        <v>5838950</v>
      </c>
      <c r="J1763" s="164">
        <v>6.2266250155045715E-4</v>
      </c>
      <c r="K1763" s="164">
        <v>1.2735259410923195E-2</v>
      </c>
      <c r="L1763" s="72">
        <v>5838950</v>
      </c>
    </row>
    <row r="1764" spans="1:12" ht="78.75" customHeight="1" x14ac:dyDescent="0.25">
      <c r="A1764" s="64">
        <v>1424</v>
      </c>
      <c r="B1764" s="67" t="s">
        <v>1930</v>
      </c>
      <c r="C1764" s="67" t="s">
        <v>74</v>
      </c>
      <c r="D1764" s="67" t="s">
        <v>1802</v>
      </c>
      <c r="E1764" s="73">
        <v>100</v>
      </c>
      <c r="F1764" s="67" t="s">
        <v>831</v>
      </c>
      <c r="G1764" s="73">
        <v>52</v>
      </c>
      <c r="H1764" s="67" t="s">
        <v>15</v>
      </c>
      <c r="I1764" s="72">
        <v>4778800</v>
      </c>
      <c r="J1764" s="164">
        <v>2.8653495646569714E-4</v>
      </c>
      <c r="K1764" s="164">
        <v>1.0422979760559649E-2</v>
      </c>
      <c r="L1764" s="72">
        <v>4778800</v>
      </c>
    </row>
    <row r="1765" spans="1:12" ht="78.75" customHeight="1" x14ac:dyDescent="0.25">
      <c r="A1765" s="64">
        <v>1425</v>
      </c>
      <c r="B1765" s="67" t="s">
        <v>1931</v>
      </c>
      <c r="C1765" s="67" t="s">
        <v>74</v>
      </c>
      <c r="D1765" s="67" t="s">
        <v>1802</v>
      </c>
      <c r="E1765" s="73">
        <v>100</v>
      </c>
      <c r="F1765" s="67" t="s">
        <v>831</v>
      </c>
      <c r="G1765" s="73">
        <v>403</v>
      </c>
      <c r="H1765" s="67" t="s">
        <v>15</v>
      </c>
      <c r="I1765" s="72">
        <v>10745852.460000001</v>
      </c>
      <c r="J1765" s="164">
        <v>2.2206459126091526E-3</v>
      </c>
      <c r="K1765" s="164">
        <v>2.3437641813957504E-2</v>
      </c>
      <c r="L1765" s="72">
        <v>10745852.460000001</v>
      </c>
    </row>
    <row r="1766" spans="1:12" ht="63" customHeight="1" x14ac:dyDescent="0.25">
      <c r="A1766" s="64">
        <v>1426</v>
      </c>
      <c r="B1766" s="67" t="s">
        <v>1932</v>
      </c>
      <c r="C1766" s="67" t="s">
        <v>74</v>
      </c>
      <c r="D1766" s="67" t="s">
        <v>1802</v>
      </c>
      <c r="E1766" s="73">
        <v>100</v>
      </c>
      <c r="F1766" s="67" t="s">
        <v>831</v>
      </c>
      <c r="G1766" s="73">
        <v>100</v>
      </c>
      <c r="H1766" s="67" t="s">
        <v>15</v>
      </c>
      <c r="I1766" s="72">
        <v>16502985.15</v>
      </c>
      <c r="J1766" s="164">
        <v>5.5102876243403286E-4</v>
      </c>
      <c r="K1766" s="164">
        <v>3.5994450533034746E-2</v>
      </c>
      <c r="L1766" s="72">
        <v>16502985.15</v>
      </c>
    </row>
    <row r="1767" spans="1:12" ht="78.75" customHeight="1" x14ac:dyDescent="0.25">
      <c r="A1767" s="64">
        <v>1427</v>
      </c>
      <c r="B1767" s="67" t="s">
        <v>1933</v>
      </c>
      <c r="C1767" s="67" t="s">
        <v>74</v>
      </c>
      <c r="D1767" s="67" t="s">
        <v>1802</v>
      </c>
      <c r="E1767" s="73">
        <v>93.6</v>
      </c>
      <c r="F1767" s="67" t="s">
        <v>831</v>
      </c>
      <c r="G1767" s="73">
        <v>450</v>
      </c>
      <c r="H1767" s="67" t="s">
        <v>15</v>
      </c>
      <c r="I1767" s="72">
        <v>22426300</v>
      </c>
      <c r="J1767" s="164">
        <v>2.4796294309531479E-3</v>
      </c>
      <c r="K1767" s="164">
        <v>4.8913717042822227E-2</v>
      </c>
      <c r="L1767" s="72">
        <v>35394854</v>
      </c>
    </row>
    <row r="1768" spans="1:12" ht="78.75" customHeight="1" x14ac:dyDescent="0.25">
      <c r="A1768" s="64">
        <v>1428</v>
      </c>
      <c r="B1768" s="67" t="s">
        <v>1934</v>
      </c>
      <c r="C1768" s="67" t="s">
        <v>74</v>
      </c>
      <c r="D1768" s="67" t="s">
        <v>1802</v>
      </c>
      <c r="E1768" s="73">
        <v>100</v>
      </c>
      <c r="F1768" s="67" t="s">
        <v>831</v>
      </c>
      <c r="G1768" s="73">
        <v>1113</v>
      </c>
      <c r="H1768" s="67" t="s">
        <v>15</v>
      </c>
      <c r="I1768" s="72">
        <v>19619213.940000001</v>
      </c>
      <c r="J1768" s="164">
        <v>6.1329501258907855E-3</v>
      </c>
      <c r="K1768" s="164">
        <v>4.2791217421676936E-2</v>
      </c>
      <c r="L1768" s="72">
        <v>19619213.940000001</v>
      </c>
    </row>
    <row r="1769" spans="1:12" ht="94.5" customHeight="1" x14ac:dyDescent="0.25">
      <c r="A1769" s="64">
        <v>1429</v>
      </c>
      <c r="B1769" s="67" t="s">
        <v>1935</v>
      </c>
      <c r="C1769" s="67" t="s">
        <v>74</v>
      </c>
      <c r="D1769" s="67" t="s">
        <v>1802</v>
      </c>
      <c r="E1769" s="73">
        <v>100</v>
      </c>
      <c r="F1769" s="67" t="s">
        <v>427</v>
      </c>
      <c r="G1769" s="73">
        <v>147</v>
      </c>
      <c r="H1769" s="67" t="s">
        <v>15</v>
      </c>
      <c r="I1769" s="72">
        <v>30606312.379999999</v>
      </c>
      <c r="J1769" s="164">
        <v>8.1001228077802847E-4</v>
      </c>
      <c r="K1769" s="164">
        <v>6.6755037767244119E-2</v>
      </c>
      <c r="L1769" s="72">
        <v>30606312.379999999</v>
      </c>
    </row>
    <row r="1770" spans="1:12" ht="78.75" customHeight="1" x14ac:dyDescent="0.25">
      <c r="A1770" s="64">
        <v>1430</v>
      </c>
      <c r="B1770" s="67" t="s">
        <v>1936</v>
      </c>
      <c r="C1770" s="67" t="s">
        <v>74</v>
      </c>
      <c r="D1770" s="67" t="s">
        <v>1802</v>
      </c>
      <c r="E1770" s="73">
        <v>100</v>
      </c>
      <c r="F1770" s="67" t="s">
        <v>427</v>
      </c>
      <c r="G1770" s="73">
        <v>170</v>
      </c>
      <c r="H1770" s="67" t="s">
        <v>15</v>
      </c>
      <c r="I1770" s="72">
        <v>31751697.16</v>
      </c>
      <c r="J1770" s="164">
        <v>9.3674889613785603E-4</v>
      </c>
      <c r="K1770" s="164">
        <v>6.9253221909705218E-2</v>
      </c>
      <c r="L1770" s="72">
        <v>31751697.16</v>
      </c>
    </row>
    <row r="1771" spans="1:12" ht="78.75" customHeight="1" x14ac:dyDescent="0.25">
      <c r="A1771" s="64">
        <v>1431</v>
      </c>
      <c r="B1771" s="67" t="s">
        <v>1937</v>
      </c>
      <c r="C1771" s="67" t="s">
        <v>74</v>
      </c>
      <c r="D1771" s="67" t="s">
        <v>1802</v>
      </c>
      <c r="E1771" s="73">
        <v>100</v>
      </c>
      <c r="F1771" s="67" t="s">
        <v>427</v>
      </c>
      <c r="G1771" s="73">
        <v>24</v>
      </c>
      <c r="H1771" s="67" t="s">
        <v>15</v>
      </c>
      <c r="I1771" s="72">
        <v>14352764.050000001</v>
      </c>
      <c r="J1771" s="164">
        <v>1.3224690298416789E-4</v>
      </c>
      <c r="K1771" s="164">
        <v>3.1304630702527446E-2</v>
      </c>
      <c r="L1771" s="72">
        <v>14352764.050000001</v>
      </c>
    </row>
    <row r="1772" spans="1:12" ht="78.75" customHeight="1" x14ac:dyDescent="0.25">
      <c r="A1772" s="64">
        <v>1432</v>
      </c>
      <c r="B1772" s="67" t="s">
        <v>1938</v>
      </c>
      <c r="C1772" s="67" t="s">
        <v>74</v>
      </c>
      <c r="D1772" s="67" t="s">
        <v>1802</v>
      </c>
      <c r="E1772" s="73">
        <v>100</v>
      </c>
      <c r="F1772" s="67" t="s">
        <v>427</v>
      </c>
      <c r="G1772" s="73">
        <v>91</v>
      </c>
      <c r="H1772" s="67" t="s">
        <v>15</v>
      </c>
      <c r="I1772" s="72">
        <v>23872392.07</v>
      </c>
      <c r="J1772" s="164">
        <v>5.0143617381496997E-4</v>
      </c>
      <c r="K1772" s="164">
        <v>5.2067770022129964E-2</v>
      </c>
      <c r="L1772" s="72">
        <v>24712163.07</v>
      </c>
    </row>
    <row r="1773" spans="1:12" ht="78.75" customHeight="1" x14ac:dyDescent="0.25">
      <c r="A1773" s="64">
        <v>1433</v>
      </c>
      <c r="B1773" s="67" t="s">
        <v>1939</v>
      </c>
      <c r="C1773" s="67" t="s">
        <v>74</v>
      </c>
      <c r="D1773" s="67" t="s">
        <v>1802</v>
      </c>
      <c r="E1773" s="73">
        <v>100</v>
      </c>
      <c r="F1773" s="67" t="s">
        <v>427</v>
      </c>
      <c r="G1773" s="73">
        <v>19</v>
      </c>
      <c r="H1773" s="67" t="s">
        <v>15</v>
      </c>
      <c r="I1773" s="72">
        <v>14789694.09</v>
      </c>
      <c r="J1773" s="164">
        <v>1.0469546486246626E-4</v>
      </c>
      <c r="K1773" s="164">
        <v>3.2257613242851479E-2</v>
      </c>
      <c r="L1773" s="72">
        <v>14789694.09</v>
      </c>
    </row>
    <row r="1774" spans="1:12" ht="78.75" customHeight="1" x14ac:dyDescent="0.25">
      <c r="A1774" s="64">
        <v>1434</v>
      </c>
      <c r="B1774" s="67" t="s">
        <v>1940</v>
      </c>
      <c r="C1774" s="67" t="s">
        <v>74</v>
      </c>
      <c r="D1774" s="67" t="s">
        <v>1802</v>
      </c>
      <c r="E1774" s="73">
        <v>100</v>
      </c>
      <c r="F1774" s="67" t="s">
        <v>427</v>
      </c>
      <c r="G1774" s="73">
        <v>11</v>
      </c>
      <c r="H1774" s="67" t="s">
        <v>15</v>
      </c>
      <c r="I1774" s="72">
        <v>8679867.9600000009</v>
      </c>
      <c r="J1774" s="164">
        <v>6.0613163867743617E-5</v>
      </c>
      <c r="K1774" s="164">
        <v>1.8931549357874399E-2</v>
      </c>
      <c r="L1774" s="72">
        <v>8679867.9600000009</v>
      </c>
    </row>
    <row r="1775" spans="1:12" ht="78.75" customHeight="1" x14ac:dyDescent="0.25">
      <c r="A1775" s="64">
        <v>1435</v>
      </c>
      <c r="B1775" s="67" t="s">
        <v>1941</v>
      </c>
      <c r="C1775" s="67" t="s">
        <v>74</v>
      </c>
      <c r="D1775" s="67" t="s">
        <v>1802</v>
      </c>
      <c r="E1775" s="73">
        <v>100</v>
      </c>
      <c r="F1775" s="67" t="s">
        <v>427</v>
      </c>
      <c r="G1775" s="73">
        <v>86</v>
      </c>
      <c r="H1775" s="67" t="s">
        <v>15</v>
      </c>
      <c r="I1775" s="72">
        <v>27063350.510000002</v>
      </c>
      <c r="J1775" s="164">
        <v>4.7388473569326829E-4</v>
      </c>
      <c r="K1775" s="164">
        <v>5.9027528797744554E-2</v>
      </c>
      <c r="L1775" s="72">
        <v>27063350.510000002</v>
      </c>
    </row>
    <row r="1776" spans="1:12" ht="78.75" customHeight="1" x14ac:dyDescent="0.25">
      <c r="A1776" s="64">
        <v>1436</v>
      </c>
      <c r="B1776" s="67" t="s">
        <v>1942</v>
      </c>
      <c r="C1776" s="67" t="s">
        <v>74</v>
      </c>
      <c r="D1776" s="67" t="s">
        <v>1802</v>
      </c>
      <c r="E1776" s="73">
        <v>100</v>
      </c>
      <c r="F1776" s="67" t="s">
        <v>427</v>
      </c>
      <c r="G1776" s="73">
        <v>97</v>
      </c>
      <c r="H1776" s="67" t="s">
        <v>15</v>
      </c>
      <c r="I1776" s="72">
        <v>19952180.960000001</v>
      </c>
      <c r="J1776" s="164">
        <v>5.3449789956101193E-4</v>
      </c>
      <c r="K1776" s="164">
        <v>4.3517447544384281E-2</v>
      </c>
      <c r="L1776" s="72">
        <v>19952180.960000001</v>
      </c>
    </row>
    <row r="1777" spans="1:12" ht="78.75" customHeight="1" x14ac:dyDescent="0.25">
      <c r="A1777" s="64">
        <v>1437</v>
      </c>
      <c r="B1777" s="67" t="s">
        <v>1943</v>
      </c>
      <c r="C1777" s="67" t="s">
        <v>74</v>
      </c>
      <c r="D1777" s="67" t="s">
        <v>1802</v>
      </c>
      <c r="E1777" s="73">
        <v>100</v>
      </c>
      <c r="F1777" s="67" t="s">
        <v>427</v>
      </c>
      <c r="G1777" s="73">
        <v>93</v>
      </c>
      <c r="H1777" s="67" t="s">
        <v>15</v>
      </c>
      <c r="I1777" s="72">
        <v>19108271.329999998</v>
      </c>
      <c r="J1777" s="164">
        <v>5.1245674906365063E-4</v>
      </c>
      <c r="K1777" s="164">
        <v>4.1676807008427262E-2</v>
      </c>
      <c r="L1777" s="72">
        <v>19252184.299999997</v>
      </c>
    </row>
    <row r="1778" spans="1:12" ht="78.75" customHeight="1" x14ac:dyDescent="0.25">
      <c r="A1778" s="64">
        <v>1438</v>
      </c>
      <c r="B1778" s="67" t="s">
        <v>1944</v>
      </c>
      <c r="C1778" s="67" t="s">
        <v>74</v>
      </c>
      <c r="D1778" s="67" t="s">
        <v>1802</v>
      </c>
      <c r="E1778" s="73">
        <v>100</v>
      </c>
      <c r="F1778" s="67" t="s">
        <v>427</v>
      </c>
      <c r="G1778" s="73">
        <v>612</v>
      </c>
      <c r="H1778" s="67" t="s">
        <v>15</v>
      </c>
      <c r="I1778" s="72">
        <v>53455285.090000004</v>
      </c>
      <c r="J1778" s="164">
        <v>3.3722960260962813E-3</v>
      </c>
      <c r="K1778" s="164">
        <v>0.11659064086967776</v>
      </c>
      <c r="L1778" s="72">
        <v>54705098.525000006</v>
      </c>
    </row>
    <row r="1779" spans="1:12" ht="78.75" customHeight="1" x14ac:dyDescent="0.25">
      <c r="A1779" s="64">
        <v>1439</v>
      </c>
      <c r="B1779" s="67" t="s">
        <v>1945</v>
      </c>
      <c r="C1779" s="67" t="s">
        <v>74</v>
      </c>
      <c r="D1779" s="67" t="s">
        <v>1802</v>
      </c>
      <c r="E1779" s="73">
        <v>100</v>
      </c>
      <c r="F1779" s="67" t="s">
        <v>427</v>
      </c>
      <c r="G1779" s="73">
        <v>79</v>
      </c>
      <c r="H1779" s="67" t="s">
        <v>15</v>
      </c>
      <c r="I1779" s="72">
        <v>17488115.09</v>
      </c>
      <c r="J1779" s="164">
        <v>4.35312722322886E-4</v>
      </c>
      <c r="K1779" s="164">
        <v>3.8143104886877E-2</v>
      </c>
      <c r="L1779" s="72">
        <v>17488115.09</v>
      </c>
    </row>
    <row r="1780" spans="1:12" ht="78.75" customHeight="1" x14ac:dyDescent="0.25">
      <c r="A1780" s="64">
        <v>1440</v>
      </c>
      <c r="B1780" s="67" t="s">
        <v>1946</v>
      </c>
      <c r="C1780" s="67" t="s">
        <v>74</v>
      </c>
      <c r="D1780" s="67" t="s">
        <v>1802</v>
      </c>
      <c r="E1780" s="73">
        <v>100</v>
      </c>
      <c r="F1780" s="67" t="s">
        <v>427</v>
      </c>
      <c r="G1780" s="73">
        <v>150</v>
      </c>
      <c r="H1780" s="67" t="s">
        <v>15</v>
      </c>
      <c r="I1780" s="72">
        <v>31041454.710000001</v>
      </c>
      <c r="J1780" s="164">
        <v>8.2654314365104928E-4</v>
      </c>
      <c r="K1780" s="164">
        <v>6.770412115607663E-2</v>
      </c>
      <c r="L1780" s="72">
        <v>31041454.710000001</v>
      </c>
    </row>
    <row r="1781" spans="1:12" ht="94.5" customHeight="1" x14ac:dyDescent="0.25">
      <c r="A1781" s="64">
        <v>1441</v>
      </c>
      <c r="B1781" s="67" t="s">
        <v>1947</v>
      </c>
      <c r="C1781" s="67" t="s">
        <v>74</v>
      </c>
      <c r="D1781" s="67" t="s">
        <v>1802</v>
      </c>
      <c r="E1781" s="73">
        <v>100</v>
      </c>
      <c r="F1781" s="67" t="s">
        <v>427</v>
      </c>
      <c r="G1781" s="73">
        <v>484</v>
      </c>
      <c r="H1781" s="67" t="s">
        <v>15</v>
      </c>
      <c r="I1781" s="72">
        <v>46633781.600000001</v>
      </c>
      <c r="J1781" s="164">
        <v>2.6669792101807191E-3</v>
      </c>
      <c r="K1781" s="164">
        <v>0.1017123465671631</v>
      </c>
      <c r="L1781" s="72">
        <v>46957104.495000005</v>
      </c>
    </row>
    <row r="1782" spans="1:12" ht="78.75" customHeight="1" x14ac:dyDescent="0.25">
      <c r="A1782" s="64">
        <v>1442</v>
      </c>
      <c r="B1782" s="67" t="s">
        <v>1948</v>
      </c>
      <c r="C1782" s="67" t="s">
        <v>74</v>
      </c>
      <c r="D1782" s="67" t="s">
        <v>1802</v>
      </c>
      <c r="E1782" s="73">
        <v>100</v>
      </c>
      <c r="F1782" s="67" t="s">
        <v>427</v>
      </c>
      <c r="G1782" s="73">
        <v>667</v>
      </c>
      <c r="H1782" s="67" t="s">
        <v>15</v>
      </c>
      <c r="I1782" s="72">
        <v>48295410.409999996</v>
      </c>
      <c r="J1782" s="164">
        <v>3.6753618454349992E-3</v>
      </c>
      <c r="K1782" s="164">
        <v>0.10533650398245412</v>
      </c>
      <c r="L1782" s="72">
        <v>48683643.239999995</v>
      </c>
    </row>
    <row r="1783" spans="1:12" ht="78.75" customHeight="1" x14ac:dyDescent="0.25">
      <c r="A1783" s="64">
        <v>1443</v>
      </c>
      <c r="B1783" s="67" t="s">
        <v>1949</v>
      </c>
      <c r="C1783" s="67" t="s">
        <v>74</v>
      </c>
      <c r="D1783" s="67" t="s">
        <v>1802</v>
      </c>
      <c r="E1783" s="73">
        <v>99.9</v>
      </c>
      <c r="F1783" s="67" t="s">
        <v>427</v>
      </c>
      <c r="G1783" s="73">
        <v>720</v>
      </c>
      <c r="H1783" s="67" t="s">
        <v>15</v>
      </c>
      <c r="I1783" s="72">
        <v>67256492</v>
      </c>
      <c r="J1783" s="164">
        <v>3.9674070895250367E-3</v>
      </c>
      <c r="K1783" s="164">
        <v>0.14669227732532056</v>
      </c>
      <c r="L1783" s="72">
        <v>68555789</v>
      </c>
    </row>
    <row r="1784" spans="1:12" ht="63" customHeight="1" x14ac:dyDescent="0.25">
      <c r="A1784" s="64">
        <v>1444</v>
      </c>
      <c r="B1784" s="67" t="s">
        <v>1950</v>
      </c>
      <c r="C1784" s="67" t="s">
        <v>74</v>
      </c>
      <c r="D1784" s="67" t="s">
        <v>1802</v>
      </c>
      <c r="E1784" s="73">
        <v>100</v>
      </c>
      <c r="F1784" s="67" t="s">
        <v>427</v>
      </c>
      <c r="G1784" s="73">
        <v>360</v>
      </c>
      <c r="H1784" s="67" t="s">
        <v>15</v>
      </c>
      <c r="I1784" s="72">
        <v>45807718.710000001</v>
      </c>
      <c r="J1784" s="164">
        <v>1.9837035447625184E-3</v>
      </c>
      <c r="K1784" s="164">
        <v>9.9910631328312446E-2</v>
      </c>
      <c r="L1784" s="72">
        <v>47452956.719999999</v>
      </c>
    </row>
    <row r="1785" spans="1:12" ht="94.5" customHeight="1" x14ac:dyDescent="0.25">
      <c r="A1785" s="64">
        <v>1445</v>
      </c>
      <c r="B1785" s="67" t="s">
        <v>1951</v>
      </c>
      <c r="C1785" s="67" t="s">
        <v>74</v>
      </c>
      <c r="D1785" s="67" t="s">
        <v>1802</v>
      </c>
      <c r="E1785" s="73">
        <v>100</v>
      </c>
      <c r="F1785" s="67" t="s">
        <v>427</v>
      </c>
      <c r="G1785" s="73">
        <v>110</v>
      </c>
      <c r="H1785" s="67" t="s">
        <v>15</v>
      </c>
      <c r="I1785" s="72">
        <v>56694715</v>
      </c>
      <c r="J1785" s="164">
        <v>6.0613163867743612E-4</v>
      </c>
      <c r="K1785" s="164">
        <v>0.12365612015060215</v>
      </c>
      <c r="L1785" s="72">
        <v>56694715</v>
      </c>
    </row>
    <row r="1786" spans="1:12" ht="78.75" customHeight="1" x14ac:dyDescent="0.25">
      <c r="A1786" s="64">
        <v>1446</v>
      </c>
      <c r="B1786" s="67" t="s">
        <v>1952</v>
      </c>
      <c r="C1786" s="67" t="s">
        <v>74</v>
      </c>
      <c r="D1786" s="67" t="s">
        <v>1802</v>
      </c>
      <c r="E1786" s="73">
        <v>100</v>
      </c>
      <c r="F1786" s="67" t="s">
        <v>427</v>
      </c>
      <c r="G1786" s="73">
        <v>327</v>
      </c>
      <c r="H1786" s="67" t="s">
        <v>15</v>
      </c>
      <c r="I1786" s="72">
        <v>29970589.870000001</v>
      </c>
      <c r="J1786" s="164">
        <v>1.8018640531592878E-3</v>
      </c>
      <c r="K1786" s="164">
        <v>6.5368471504780298E-2</v>
      </c>
      <c r="L1786" s="72">
        <v>30390620.370000001</v>
      </c>
    </row>
    <row r="1787" spans="1:12" ht="78.75" customHeight="1" x14ac:dyDescent="0.25">
      <c r="A1787" s="64">
        <v>1447</v>
      </c>
      <c r="B1787" s="67" t="s">
        <v>1953</v>
      </c>
      <c r="C1787" s="67" t="s">
        <v>74</v>
      </c>
      <c r="D1787" s="67" t="s">
        <v>1802</v>
      </c>
      <c r="E1787" s="73">
        <v>100</v>
      </c>
      <c r="F1787" s="67" t="s">
        <v>427</v>
      </c>
      <c r="G1787" s="73">
        <v>256</v>
      </c>
      <c r="H1787" s="67" t="s">
        <v>15</v>
      </c>
      <c r="I1787" s="72">
        <v>28670966.530000001</v>
      </c>
      <c r="J1787" s="164">
        <v>1.4106336318311242E-3</v>
      </c>
      <c r="K1787" s="164">
        <v>6.2533879605313702E-2</v>
      </c>
      <c r="L1787" s="72">
        <v>29171101.280000001</v>
      </c>
    </row>
    <row r="1788" spans="1:12" ht="78.75" customHeight="1" x14ac:dyDescent="0.25">
      <c r="A1788" s="64">
        <v>1448</v>
      </c>
      <c r="B1788" s="67" t="s">
        <v>1954</v>
      </c>
      <c r="C1788" s="67" t="s">
        <v>74</v>
      </c>
      <c r="D1788" s="67" t="s">
        <v>1802</v>
      </c>
      <c r="E1788" s="73">
        <v>100</v>
      </c>
      <c r="F1788" s="67" t="s">
        <v>427</v>
      </c>
      <c r="G1788" s="73">
        <v>84</v>
      </c>
      <c r="H1788" s="67" t="s">
        <v>15</v>
      </c>
      <c r="I1788" s="72">
        <v>36280840.170000002</v>
      </c>
      <c r="J1788" s="164">
        <v>4.6286416044458763E-4</v>
      </c>
      <c r="K1788" s="164">
        <v>7.9131677991966506E-2</v>
      </c>
      <c r="L1788" s="72">
        <v>36280840.170000002</v>
      </c>
    </row>
    <row r="1789" spans="1:12" ht="78.75" customHeight="1" x14ac:dyDescent="0.25">
      <c r="A1789" s="64">
        <v>1449</v>
      </c>
      <c r="B1789" s="67" t="s">
        <v>1955</v>
      </c>
      <c r="C1789" s="67" t="s">
        <v>74</v>
      </c>
      <c r="D1789" s="67" t="s">
        <v>1802</v>
      </c>
      <c r="E1789" s="73">
        <v>100</v>
      </c>
      <c r="F1789" s="67" t="s">
        <v>427</v>
      </c>
      <c r="G1789" s="73">
        <v>90</v>
      </c>
      <c r="H1789" s="67" t="s">
        <v>15</v>
      </c>
      <c r="I1789" s="72">
        <v>25907445.960000001</v>
      </c>
      <c r="J1789" s="164">
        <v>4.9592588619062959E-4</v>
      </c>
      <c r="K1789" s="164">
        <v>5.6506400119040942E-2</v>
      </c>
      <c r="L1789" s="72">
        <v>25907445.960000001</v>
      </c>
    </row>
    <row r="1790" spans="1:12" ht="78.75" customHeight="1" x14ac:dyDescent="0.25">
      <c r="A1790" s="64">
        <v>1450</v>
      </c>
      <c r="B1790" s="67" t="s">
        <v>1956</v>
      </c>
      <c r="C1790" s="67" t="s">
        <v>74</v>
      </c>
      <c r="D1790" s="67" t="s">
        <v>1802</v>
      </c>
      <c r="E1790" s="73">
        <v>100</v>
      </c>
      <c r="F1790" s="67" t="s">
        <v>427</v>
      </c>
      <c r="G1790" s="73">
        <v>29</v>
      </c>
      <c r="H1790" s="67" t="s">
        <v>15</v>
      </c>
      <c r="I1790" s="72">
        <v>11758831.960000001</v>
      </c>
      <c r="J1790" s="164">
        <v>1.5979834110586955E-4</v>
      </c>
      <c r="K1790" s="164">
        <v>2.5647038488093653E-2</v>
      </c>
      <c r="L1790" s="72">
        <v>11758831.960000001</v>
      </c>
    </row>
    <row r="1791" spans="1:12" ht="78.75" customHeight="1" x14ac:dyDescent="0.25">
      <c r="A1791" s="64">
        <v>1451</v>
      </c>
      <c r="B1791" s="67" t="s">
        <v>1957</v>
      </c>
      <c r="C1791" s="67" t="s">
        <v>74</v>
      </c>
      <c r="D1791" s="67" t="s">
        <v>1802</v>
      </c>
      <c r="E1791" s="73">
        <v>100</v>
      </c>
      <c r="F1791" s="67" t="s">
        <v>427</v>
      </c>
      <c r="G1791" s="73">
        <v>225</v>
      </c>
      <c r="H1791" s="67" t="s">
        <v>15</v>
      </c>
      <c r="I1791" s="72">
        <v>27704896.59</v>
      </c>
      <c r="J1791" s="164">
        <v>1.2398147154765739E-3</v>
      </c>
      <c r="K1791" s="164">
        <v>6.0426796774497367E-2</v>
      </c>
      <c r="L1791" s="72">
        <v>28019487.780000001</v>
      </c>
    </row>
    <row r="1792" spans="1:12" ht="78.75" customHeight="1" x14ac:dyDescent="0.25">
      <c r="A1792" s="64">
        <v>1452</v>
      </c>
      <c r="B1792" s="67" t="s">
        <v>1958</v>
      </c>
      <c r="C1792" s="67" t="s">
        <v>74</v>
      </c>
      <c r="D1792" s="67" t="s">
        <v>1802</v>
      </c>
      <c r="E1792" s="73">
        <v>100</v>
      </c>
      <c r="F1792" s="67" t="s">
        <v>427</v>
      </c>
      <c r="G1792" s="73">
        <v>410</v>
      </c>
      <c r="H1792" s="67" t="s">
        <v>15</v>
      </c>
      <c r="I1792" s="72">
        <v>40596670.960000001</v>
      </c>
      <c r="J1792" s="164">
        <v>2.2592179259795348E-3</v>
      </c>
      <c r="K1792" s="164">
        <v>8.8544881510458626E-2</v>
      </c>
      <c r="L1792" s="72">
        <v>41098884.170000002</v>
      </c>
    </row>
    <row r="1793" spans="1:12" ht="78.75" customHeight="1" x14ac:dyDescent="0.25">
      <c r="A1793" s="64">
        <v>1453</v>
      </c>
      <c r="B1793" s="67" t="s">
        <v>1959</v>
      </c>
      <c r="C1793" s="67" t="s">
        <v>74</v>
      </c>
      <c r="D1793" s="67" t="s">
        <v>1802</v>
      </c>
      <c r="E1793" s="73">
        <v>100</v>
      </c>
      <c r="F1793" s="67" t="s">
        <v>427</v>
      </c>
      <c r="G1793" s="73">
        <v>44</v>
      </c>
      <c r="H1793" s="67" t="s">
        <v>15</v>
      </c>
      <c r="I1793" s="72">
        <v>16384945.779999999</v>
      </c>
      <c r="J1793" s="164">
        <v>2.4245265547097447E-4</v>
      </c>
      <c r="K1793" s="164">
        <v>3.5736996367876292E-2</v>
      </c>
      <c r="L1793" s="72">
        <v>16454945.779999999</v>
      </c>
    </row>
    <row r="1794" spans="1:12" ht="78.75" customHeight="1" x14ac:dyDescent="0.25">
      <c r="A1794" s="64">
        <v>1454</v>
      </c>
      <c r="B1794" s="67" t="s">
        <v>1960</v>
      </c>
      <c r="C1794" s="67" t="s">
        <v>74</v>
      </c>
      <c r="D1794" s="67" t="s">
        <v>1802</v>
      </c>
      <c r="E1794" s="73">
        <v>100</v>
      </c>
      <c r="F1794" s="67" t="s">
        <v>427</v>
      </c>
      <c r="G1794" s="73">
        <v>59</v>
      </c>
      <c r="H1794" s="67" t="s">
        <v>15</v>
      </c>
      <c r="I1794" s="72">
        <v>18107028.73</v>
      </c>
      <c r="J1794" s="164">
        <v>3.2510696983607942E-4</v>
      </c>
      <c r="K1794" s="164">
        <v>3.9493009537260843E-2</v>
      </c>
      <c r="L1794" s="72">
        <v>18284839.07</v>
      </c>
    </row>
    <row r="1795" spans="1:12" ht="94.5" customHeight="1" x14ac:dyDescent="0.25">
      <c r="A1795" s="64">
        <v>1455</v>
      </c>
      <c r="B1795" s="67" t="s">
        <v>1961</v>
      </c>
      <c r="C1795" s="67" t="s">
        <v>74</v>
      </c>
      <c r="D1795" s="67" t="s">
        <v>1802</v>
      </c>
      <c r="E1795" s="73">
        <v>100</v>
      </c>
      <c r="F1795" s="67" t="s">
        <v>427</v>
      </c>
      <c r="G1795" s="73">
        <v>226</v>
      </c>
      <c r="H1795" s="67" t="s">
        <v>15</v>
      </c>
      <c r="I1795" s="72">
        <v>32819498.719999999</v>
      </c>
      <c r="J1795" s="164">
        <v>1.2453250031009143E-3</v>
      </c>
      <c r="K1795" s="164">
        <v>7.1582190280043798E-2</v>
      </c>
      <c r="L1795" s="72">
        <v>34314482.225000001</v>
      </c>
    </row>
    <row r="1796" spans="1:12" ht="78.75" customHeight="1" x14ac:dyDescent="0.25">
      <c r="A1796" s="64">
        <v>1456</v>
      </c>
      <c r="B1796" s="67" t="s">
        <v>1962</v>
      </c>
      <c r="C1796" s="67" t="s">
        <v>74</v>
      </c>
      <c r="D1796" s="67" t="s">
        <v>1802</v>
      </c>
      <c r="E1796" s="73">
        <v>99.9</v>
      </c>
      <c r="F1796" s="67" t="s">
        <v>427</v>
      </c>
      <c r="G1796" s="73">
        <v>193</v>
      </c>
      <c r="H1796" s="67" t="s">
        <v>15</v>
      </c>
      <c r="I1796" s="72">
        <v>26131170.960000001</v>
      </c>
      <c r="J1796" s="164">
        <v>1.0634855114976835E-3</v>
      </c>
      <c r="K1796" s="164">
        <v>5.6994363864527504E-2</v>
      </c>
      <c r="L1796" s="72">
        <v>26598808.960000001</v>
      </c>
    </row>
    <row r="1797" spans="1:12" ht="78.75" customHeight="1" x14ac:dyDescent="0.25">
      <c r="A1797" s="64">
        <v>1457</v>
      </c>
      <c r="B1797" s="67" t="s">
        <v>1963</v>
      </c>
      <c r="C1797" s="67" t="s">
        <v>74</v>
      </c>
      <c r="D1797" s="67" t="s">
        <v>1802</v>
      </c>
      <c r="E1797" s="73">
        <v>100</v>
      </c>
      <c r="F1797" s="67" t="s">
        <v>427</v>
      </c>
      <c r="G1797" s="73">
        <v>24</v>
      </c>
      <c r="H1797" s="67" t="s">
        <v>15</v>
      </c>
      <c r="I1797" s="72">
        <v>12711765.960000001</v>
      </c>
      <c r="J1797" s="164">
        <v>1.3224690298416789E-4</v>
      </c>
      <c r="K1797" s="164">
        <v>2.772547068763102E-2</v>
      </c>
      <c r="L1797" s="72">
        <v>12711765.960000001</v>
      </c>
    </row>
    <row r="1798" spans="1:12" ht="78.75" customHeight="1" x14ac:dyDescent="0.25">
      <c r="A1798" s="64">
        <v>1458</v>
      </c>
      <c r="B1798" s="67" t="s">
        <v>1964</v>
      </c>
      <c r="C1798" s="67" t="s">
        <v>74</v>
      </c>
      <c r="D1798" s="67" t="s">
        <v>1802</v>
      </c>
      <c r="E1798" s="73">
        <v>100</v>
      </c>
      <c r="F1798" s="67" t="s">
        <v>427</v>
      </c>
      <c r="G1798" s="73">
        <v>64</v>
      </c>
      <c r="H1798" s="67" t="s">
        <v>15</v>
      </c>
      <c r="I1798" s="72">
        <v>20904291.710000001</v>
      </c>
      <c r="J1798" s="164">
        <v>3.5265840795778105E-4</v>
      </c>
      <c r="K1798" s="164">
        <v>4.5594084163841316E-2</v>
      </c>
      <c r="L1798" s="72">
        <v>20904291.710000001</v>
      </c>
    </row>
    <row r="1799" spans="1:12" ht="78.75" customHeight="1" x14ac:dyDescent="0.25">
      <c r="A1799" s="64">
        <v>1459</v>
      </c>
      <c r="B1799" s="67" t="s">
        <v>1965</v>
      </c>
      <c r="C1799" s="67" t="s">
        <v>74</v>
      </c>
      <c r="D1799" s="67" t="s">
        <v>1802</v>
      </c>
      <c r="E1799" s="73">
        <v>100</v>
      </c>
      <c r="F1799" s="67" t="s">
        <v>427</v>
      </c>
      <c r="G1799" s="73">
        <v>17</v>
      </c>
      <c r="H1799" s="67" t="s">
        <v>15</v>
      </c>
      <c r="I1799" s="72">
        <v>11685530.960000001</v>
      </c>
      <c r="J1799" s="164">
        <v>9.3674889613785603E-5</v>
      </c>
      <c r="K1799" s="164">
        <v>2.5487162611424037E-2</v>
      </c>
      <c r="L1799" s="72">
        <v>11685530.960000001</v>
      </c>
    </row>
    <row r="1800" spans="1:12" ht="78.75" customHeight="1" x14ac:dyDescent="0.25">
      <c r="A1800" s="64">
        <v>1460</v>
      </c>
      <c r="B1800" s="67" t="s">
        <v>1966</v>
      </c>
      <c r="C1800" s="67" t="s">
        <v>74</v>
      </c>
      <c r="D1800" s="67" t="s">
        <v>1802</v>
      </c>
      <c r="E1800" s="73">
        <v>100</v>
      </c>
      <c r="F1800" s="67" t="s">
        <v>427</v>
      </c>
      <c r="G1800" s="73">
        <v>154</v>
      </c>
      <c r="H1800" s="67" t="s">
        <v>15</v>
      </c>
      <c r="I1800" s="72">
        <v>23807133.550000001</v>
      </c>
      <c r="J1800" s="164">
        <v>8.4858429414841059E-4</v>
      </c>
      <c r="K1800" s="164">
        <v>5.1925435496063987E-2</v>
      </c>
      <c r="L1800" s="72">
        <v>23843665.970000003</v>
      </c>
    </row>
    <row r="1801" spans="1:12" ht="78.75" customHeight="1" x14ac:dyDescent="0.25">
      <c r="A1801" s="64">
        <v>1461</v>
      </c>
      <c r="B1801" s="67" t="s">
        <v>1967</v>
      </c>
      <c r="C1801" s="67" t="s">
        <v>74</v>
      </c>
      <c r="D1801" s="67" t="s">
        <v>1802</v>
      </c>
      <c r="E1801" s="73">
        <v>100</v>
      </c>
      <c r="F1801" s="67" t="s">
        <v>427</v>
      </c>
      <c r="G1801" s="73">
        <v>40</v>
      </c>
      <c r="H1801" s="67" t="s">
        <v>15</v>
      </c>
      <c r="I1801" s="72">
        <v>15387295.960000001</v>
      </c>
      <c r="J1801" s="164">
        <v>2.2041150497361314E-4</v>
      </c>
      <c r="K1801" s="164">
        <v>3.3561035063367634E-2</v>
      </c>
      <c r="L1801" s="72">
        <v>15387295.960000001</v>
      </c>
    </row>
    <row r="1802" spans="1:12" ht="78.75" customHeight="1" x14ac:dyDescent="0.25">
      <c r="A1802" s="64">
        <v>1462</v>
      </c>
      <c r="B1802" s="67" t="s">
        <v>1968</v>
      </c>
      <c r="C1802" s="67" t="s">
        <v>74</v>
      </c>
      <c r="D1802" s="67" t="s">
        <v>1802</v>
      </c>
      <c r="E1802" s="73">
        <v>100</v>
      </c>
      <c r="F1802" s="67" t="s">
        <v>427</v>
      </c>
      <c r="G1802" s="73">
        <v>68</v>
      </c>
      <c r="H1802" s="67" t="s">
        <v>15</v>
      </c>
      <c r="I1802" s="72">
        <v>26378917.199999999</v>
      </c>
      <c r="J1802" s="164">
        <v>3.7469955845514241E-4</v>
      </c>
      <c r="K1802" s="164">
        <v>5.7534720030358831E-2</v>
      </c>
      <c r="L1802" s="72">
        <v>26378917.199999999</v>
      </c>
    </row>
    <row r="1803" spans="1:12" ht="78.75" customHeight="1" x14ac:dyDescent="0.25">
      <c r="A1803" s="64">
        <v>1463</v>
      </c>
      <c r="B1803" s="67" t="s">
        <v>1969</v>
      </c>
      <c r="C1803" s="67" t="s">
        <v>74</v>
      </c>
      <c r="D1803" s="67" t="s">
        <v>1802</v>
      </c>
      <c r="E1803" s="73">
        <v>100</v>
      </c>
      <c r="F1803" s="67" t="s">
        <v>427</v>
      </c>
      <c r="G1803" s="73">
        <v>28</v>
      </c>
      <c r="H1803" s="67" t="s">
        <v>15</v>
      </c>
      <c r="I1803" s="72">
        <v>14619266.6</v>
      </c>
      <c r="J1803" s="164">
        <v>1.5428805348152919E-4</v>
      </c>
      <c r="K1803" s="164">
        <v>3.1885896016997088E-2</v>
      </c>
      <c r="L1803" s="72">
        <v>14619266.6</v>
      </c>
    </row>
    <row r="1804" spans="1:12" ht="78.75" customHeight="1" x14ac:dyDescent="0.25">
      <c r="A1804" s="64">
        <v>1464</v>
      </c>
      <c r="B1804" s="67" t="s">
        <v>1970</v>
      </c>
      <c r="C1804" s="67" t="s">
        <v>74</v>
      </c>
      <c r="D1804" s="67" t="s">
        <v>1802</v>
      </c>
      <c r="E1804" s="73">
        <v>100</v>
      </c>
      <c r="F1804" s="67" t="s">
        <v>427</v>
      </c>
      <c r="G1804" s="73">
        <v>371</v>
      </c>
      <c r="H1804" s="67" t="s">
        <v>15</v>
      </c>
      <c r="I1804" s="72">
        <v>37889177.049999997</v>
      </c>
      <c r="J1804" s="164">
        <v>2.0443167086302621E-3</v>
      </c>
      <c r="K1804" s="164">
        <v>8.2639601058092232E-2</v>
      </c>
      <c r="L1804" s="72">
        <v>38309177.049999997</v>
      </c>
    </row>
    <row r="1805" spans="1:12" ht="78.75" customHeight="1" x14ac:dyDescent="0.25">
      <c r="A1805" s="64">
        <v>1465</v>
      </c>
      <c r="B1805" s="67" t="s">
        <v>1971</v>
      </c>
      <c r="C1805" s="67" t="s">
        <v>74</v>
      </c>
      <c r="D1805" s="67" t="s">
        <v>1802</v>
      </c>
      <c r="E1805" s="73">
        <v>100</v>
      </c>
      <c r="F1805" s="67" t="s">
        <v>427</v>
      </c>
      <c r="G1805" s="73">
        <v>35</v>
      </c>
      <c r="H1805" s="67" t="s">
        <v>15</v>
      </c>
      <c r="I1805" s="72">
        <v>14590413.960000001</v>
      </c>
      <c r="J1805" s="164">
        <v>1.9286006685191151E-4</v>
      </c>
      <c r="K1805" s="164">
        <v>3.1822965891702304E-2</v>
      </c>
      <c r="L1805" s="72">
        <v>14590413.960000001</v>
      </c>
    </row>
    <row r="1806" spans="1:12" ht="78.75" customHeight="1" x14ac:dyDescent="0.25">
      <c r="A1806" s="64">
        <v>1466</v>
      </c>
      <c r="B1806" s="67" t="s">
        <v>1972</v>
      </c>
      <c r="C1806" s="67" t="s">
        <v>74</v>
      </c>
      <c r="D1806" s="67" t="s">
        <v>1802</v>
      </c>
      <c r="E1806" s="73">
        <v>100</v>
      </c>
      <c r="F1806" s="67" t="s">
        <v>427</v>
      </c>
      <c r="G1806" s="73">
        <v>31</v>
      </c>
      <c r="H1806" s="67" t="s">
        <v>15</v>
      </c>
      <c r="I1806" s="72">
        <v>13753842.960000001</v>
      </c>
      <c r="J1806" s="164">
        <v>1.708189163545502E-4</v>
      </c>
      <c r="K1806" s="164">
        <v>2.9998331548086517E-2</v>
      </c>
      <c r="L1806" s="72">
        <v>13753842.960000001</v>
      </c>
    </row>
    <row r="1807" spans="1:12" ht="78.75" customHeight="1" x14ac:dyDescent="0.25">
      <c r="A1807" s="64">
        <v>1467</v>
      </c>
      <c r="B1807" s="67" t="s">
        <v>1973</v>
      </c>
      <c r="C1807" s="67" t="s">
        <v>74</v>
      </c>
      <c r="D1807" s="67" t="s">
        <v>1802</v>
      </c>
      <c r="E1807" s="73">
        <v>100</v>
      </c>
      <c r="F1807" s="67" t="s">
        <v>427</v>
      </c>
      <c r="G1807" s="73">
        <v>59</v>
      </c>
      <c r="H1807" s="67" t="s">
        <v>15</v>
      </c>
      <c r="I1807" s="72">
        <v>16617032.960000001</v>
      </c>
      <c r="J1807" s="164">
        <v>3.2510696983607942E-4</v>
      </c>
      <c r="K1807" s="164">
        <v>3.6243198757561025E-2</v>
      </c>
      <c r="L1807" s="72">
        <v>16617032.960000001</v>
      </c>
    </row>
    <row r="1808" spans="1:12" ht="78.75" customHeight="1" x14ac:dyDescent="0.25">
      <c r="A1808" s="64">
        <v>1468</v>
      </c>
      <c r="B1808" s="67" t="s">
        <v>1974</v>
      </c>
      <c r="C1808" s="67" t="s">
        <v>74</v>
      </c>
      <c r="D1808" s="67" t="s">
        <v>1802</v>
      </c>
      <c r="E1808" s="73">
        <v>100</v>
      </c>
      <c r="F1808" s="67" t="s">
        <v>427</v>
      </c>
      <c r="G1808" s="73">
        <v>85</v>
      </c>
      <c r="H1808" s="67" t="s">
        <v>15</v>
      </c>
      <c r="I1808" s="72">
        <v>21835291.920000002</v>
      </c>
      <c r="J1808" s="164">
        <v>4.6837444806892801E-4</v>
      </c>
      <c r="K1808" s="164">
        <v>4.762467685361841E-2</v>
      </c>
      <c r="L1808" s="72">
        <v>23217168.710000001</v>
      </c>
    </row>
    <row r="1809" spans="1:12" ht="78.75" customHeight="1" x14ac:dyDescent="0.25">
      <c r="A1809" s="64">
        <v>1469</v>
      </c>
      <c r="B1809" s="67" t="s">
        <v>1975</v>
      </c>
      <c r="C1809" s="67" t="s">
        <v>74</v>
      </c>
      <c r="D1809" s="67" t="s">
        <v>1802</v>
      </c>
      <c r="E1809" s="73">
        <v>100</v>
      </c>
      <c r="F1809" s="67" t="s">
        <v>427</v>
      </c>
      <c r="G1809" s="73">
        <v>147</v>
      </c>
      <c r="H1809" s="67" t="s">
        <v>15</v>
      </c>
      <c r="I1809" s="72">
        <v>23253838.390000001</v>
      </c>
      <c r="J1809" s="164">
        <v>8.1001228077802847E-4</v>
      </c>
      <c r="K1809" s="164">
        <v>5.071865047591341E-2</v>
      </c>
      <c r="L1809" s="72">
        <v>23546454.390000001</v>
      </c>
    </row>
    <row r="1810" spans="1:12" ht="78.75" customHeight="1" x14ac:dyDescent="0.25">
      <c r="A1810" s="64">
        <v>1470</v>
      </c>
      <c r="B1810" s="67" t="s">
        <v>1976</v>
      </c>
      <c r="C1810" s="67" t="s">
        <v>74</v>
      </c>
      <c r="D1810" s="67" t="s">
        <v>1802</v>
      </c>
      <c r="E1810" s="73">
        <v>100</v>
      </c>
      <c r="F1810" s="67" t="s">
        <v>427</v>
      </c>
      <c r="G1810" s="73">
        <v>129</v>
      </c>
      <c r="H1810" s="67" t="s">
        <v>15</v>
      </c>
      <c r="I1810" s="72">
        <v>23353103.91</v>
      </c>
      <c r="J1810" s="164">
        <v>7.1082710353990248E-4</v>
      </c>
      <c r="K1810" s="164">
        <v>5.0935157236163139E-2</v>
      </c>
      <c r="L1810" s="72">
        <v>24439103.91</v>
      </c>
    </row>
    <row r="1811" spans="1:12" ht="31.5" customHeight="1" x14ac:dyDescent="0.25">
      <c r="A1811" s="64">
        <v>1471</v>
      </c>
      <c r="B1811" s="67" t="s">
        <v>1977</v>
      </c>
      <c r="C1811" s="67" t="s">
        <v>78</v>
      </c>
      <c r="D1811" s="67" t="s">
        <v>1802</v>
      </c>
      <c r="E1811" s="73">
        <v>97</v>
      </c>
      <c r="F1811" s="67" t="s">
        <v>350</v>
      </c>
      <c r="G1811" s="73">
        <v>265</v>
      </c>
      <c r="H1811" s="8" t="s">
        <v>15</v>
      </c>
      <c r="I1811" s="80">
        <v>17950026.670000002</v>
      </c>
      <c r="J1811" s="164">
        <v>1.4602262204501872E-3</v>
      </c>
      <c r="K1811" s="164">
        <v>3.9150574345634036E-2</v>
      </c>
      <c r="L1811" s="80">
        <v>20143863.75</v>
      </c>
    </row>
    <row r="1812" spans="1:12" ht="31.5" customHeight="1" x14ac:dyDescent="0.25">
      <c r="A1812" s="64">
        <v>1472</v>
      </c>
      <c r="B1812" s="67" t="s">
        <v>1978</v>
      </c>
      <c r="C1812" s="67" t="s">
        <v>78</v>
      </c>
      <c r="D1812" s="67" t="s">
        <v>1802</v>
      </c>
      <c r="E1812" s="73">
        <v>85.7</v>
      </c>
      <c r="F1812" s="67" t="s">
        <v>350</v>
      </c>
      <c r="G1812" s="73">
        <v>351</v>
      </c>
      <c r="H1812" s="8" t="s">
        <v>15</v>
      </c>
      <c r="I1812" s="80">
        <v>36396153</v>
      </c>
      <c r="J1812" s="164">
        <v>1.9341109561434554E-3</v>
      </c>
      <c r="K1812" s="164">
        <v>7.9383185335488479E-2</v>
      </c>
      <c r="L1812" s="80">
        <v>38462429</v>
      </c>
    </row>
    <row r="1813" spans="1:12" ht="16.5" customHeight="1" x14ac:dyDescent="0.25">
      <c r="A1813" s="192">
        <v>1473</v>
      </c>
      <c r="B1813" s="188" t="s">
        <v>1979</v>
      </c>
      <c r="C1813" s="193" t="s">
        <v>74</v>
      </c>
      <c r="D1813" s="193" t="s">
        <v>1980</v>
      </c>
      <c r="E1813" s="216">
        <v>100</v>
      </c>
      <c r="F1813" s="68" t="s">
        <v>227</v>
      </c>
      <c r="G1813" s="76">
        <v>101992.02</v>
      </c>
      <c r="H1813" s="68" t="s">
        <v>104</v>
      </c>
      <c r="I1813" s="86">
        <v>216948596.68000001</v>
      </c>
      <c r="J1813" s="163">
        <v>4.1086489746484281E-2</v>
      </c>
      <c r="K1813" s="163">
        <v>2.2259526003866208</v>
      </c>
      <c r="L1813" s="80">
        <v>0</v>
      </c>
    </row>
    <row r="1814" spans="1:12" ht="15.75" customHeight="1" x14ac:dyDescent="0.25">
      <c r="A1814" s="192"/>
      <c r="B1814" s="188"/>
      <c r="C1814" s="193"/>
      <c r="D1814" s="193"/>
      <c r="E1814" s="216"/>
      <c r="F1814" s="68" t="s">
        <v>229</v>
      </c>
      <c r="G1814" s="76">
        <v>1129977.24</v>
      </c>
      <c r="H1814" s="68" t="s">
        <v>105</v>
      </c>
      <c r="I1814" s="86">
        <v>20044154.859999999</v>
      </c>
      <c r="J1814" s="163">
        <v>0.4552003017983231</v>
      </c>
      <c r="K1814" s="163">
        <v>0.20565857219615882</v>
      </c>
      <c r="L1814" s="80">
        <v>0</v>
      </c>
    </row>
    <row r="1815" spans="1:12" ht="31.5" customHeight="1" x14ac:dyDescent="0.25">
      <c r="A1815" s="192"/>
      <c r="B1815" s="188"/>
      <c r="C1815" s="193"/>
      <c r="D1815" s="193"/>
      <c r="E1815" s="216"/>
      <c r="F1815" s="68" t="s">
        <v>1981</v>
      </c>
      <c r="G1815" s="76">
        <v>140592.95000000001</v>
      </c>
      <c r="H1815" s="68" t="s">
        <v>105</v>
      </c>
      <c r="I1815" s="86">
        <v>19845437.75</v>
      </c>
      <c r="J1815" s="163">
        <v>5.6636497626019931E-2</v>
      </c>
      <c r="K1815" s="163">
        <v>0.2036196796911372</v>
      </c>
      <c r="L1815" s="80">
        <v>0</v>
      </c>
    </row>
    <row r="1816" spans="1:12" ht="15.75" customHeight="1" x14ac:dyDescent="0.25">
      <c r="A1816" s="192"/>
      <c r="B1816" s="188"/>
      <c r="C1816" s="193"/>
      <c r="D1816" s="193"/>
      <c r="E1816" s="216"/>
      <c r="F1816" s="68" t="s">
        <v>231</v>
      </c>
      <c r="G1816" s="76">
        <v>500292.31</v>
      </c>
      <c r="H1816" s="68" t="s">
        <v>105</v>
      </c>
      <c r="I1816" s="86">
        <v>16494913.369999999</v>
      </c>
      <c r="J1816" s="163">
        <v>0.20153787389503544</v>
      </c>
      <c r="K1816" s="163">
        <v>0.16924237294450489</v>
      </c>
      <c r="L1816" s="80">
        <v>0</v>
      </c>
    </row>
    <row r="1817" spans="1:12" ht="47.25" customHeight="1" x14ac:dyDescent="0.25">
      <c r="A1817" s="67">
        <v>1474</v>
      </c>
      <c r="B1817" s="68" t="s">
        <v>1982</v>
      </c>
      <c r="C1817" s="68" t="s">
        <v>74</v>
      </c>
      <c r="D1817" s="68" t="s">
        <v>1980</v>
      </c>
      <c r="E1817" s="76">
        <v>100</v>
      </c>
      <c r="F1817" s="68" t="s">
        <v>1983</v>
      </c>
      <c r="G1817" s="76">
        <v>26300</v>
      </c>
      <c r="H1817" s="68" t="s">
        <v>104</v>
      </c>
      <c r="I1817" s="86">
        <v>69900500</v>
      </c>
      <c r="J1817" s="163">
        <v>1.0594698294362015E-2</v>
      </c>
      <c r="K1817" s="163">
        <v>0.71637738906470483</v>
      </c>
      <c r="L1817" s="86">
        <v>49809118.560000002</v>
      </c>
    </row>
    <row r="1818" spans="1:12" ht="31.5" customHeight="1" x14ac:dyDescent="0.25">
      <c r="A1818" s="67">
        <v>1475</v>
      </c>
      <c r="B1818" s="68" t="s">
        <v>1984</v>
      </c>
      <c r="C1818" s="68" t="s">
        <v>74</v>
      </c>
      <c r="D1818" s="68" t="s">
        <v>1980</v>
      </c>
      <c r="E1818" s="76">
        <v>100</v>
      </c>
      <c r="F1818" s="68" t="s">
        <v>229</v>
      </c>
      <c r="G1818" s="76">
        <v>519548.51</v>
      </c>
      <c r="H1818" s="68" t="s">
        <v>105</v>
      </c>
      <c r="I1818" s="86" t="s">
        <v>1985</v>
      </c>
      <c r="J1818" s="163">
        <v>0.20929504611160937</v>
      </c>
      <c r="K1818" s="163">
        <v>0.11448328274184189</v>
      </c>
      <c r="L1818" s="80">
        <v>0</v>
      </c>
    </row>
    <row r="1819" spans="1:12" ht="47.25" customHeight="1" x14ac:dyDescent="0.25">
      <c r="A1819" s="67">
        <v>1476</v>
      </c>
      <c r="B1819" s="68" t="s">
        <v>1986</v>
      </c>
      <c r="C1819" s="68" t="s">
        <v>74</v>
      </c>
      <c r="D1819" s="68" t="s">
        <v>1980</v>
      </c>
      <c r="E1819" s="76">
        <v>100</v>
      </c>
      <c r="F1819" s="68" t="s">
        <v>32</v>
      </c>
      <c r="G1819" s="76">
        <v>176542</v>
      </c>
      <c r="H1819" s="68" t="s">
        <v>33</v>
      </c>
      <c r="I1819" s="14" t="s">
        <v>1987</v>
      </c>
      <c r="J1819" s="163">
        <v>0.98089276559624772</v>
      </c>
      <c r="K1819" s="163">
        <v>8.9290510480294391E-2</v>
      </c>
      <c r="L1819" s="14" t="s">
        <v>1988</v>
      </c>
    </row>
    <row r="1820" spans="1:12" ht="31.5" customHeight="1" x14ac:dyDescent="0.25">
      <c r="A1820" s="67">
        <v>1477</v>
      </c>
      <c r="B1820" s="68" t="s">
        <v>1989</v>
      </c>
      <c r="C1820" s="68" t="s">
        <v>74</v>
      </c>
      <c r="D1820" s="68" t="s">
        <v>1980</v>
      </c>
      <c r="E1820" s="76">
        <v>100</v>
      </c>
      <c r="F1820" s="68" t="s">
        <v>32</v>
      </c>
      <c r="G1820" s="76">
        <v>26474</v>
      </c>
      <c r="H1820" s="68" t="s">
        <v>33</v>
      </c>
      <c r="I1820" s="14">
        <v>105283</v>
      </c>
      <c r="J1820" s="163">
        <v>0.14709335498858664</v>
      </c>
      <c r="K1820" s="163">
        <v>4.766688663412148E-3</v>
      </c>
      <c r="L1820" s="14" t="s">
        <v>1990</v>
      </c>
    </row>
    <row r="1821" spans="1:12" ht="47.25" customHeight="1" x14ac:dyDescent="0.25">
      <c r="A1821" s="67">
        <v>1478</v>
      </c>
      <c r="B1821" s="68" t="s">
        <v>1991</v>
      </c>
      <c r="C1821" s="68" t="s">
        <v>74</v>
      </c>
      <c r="D1821" s="68" t="s">
        <v>1980</v>
      </c>
      <c r="E1821" s="76">
        <v>100</v>
      </c>
      <c r="F1821" s="68" t="s">
        <v>32</v>
      </c>
      <c r="G1821" s="76" t="s">
        <v>1992</v>
      </c>
      <c r="H1821" s="68" t="s">
        <v>33</v>
      </c>
      <c r="I1821" s="86">
        <v>0</v>
      </c>
      <c r="J1821" s="163">
        <v>1.1311420103496421</v>
      </c>
      <c r="K1821" s="163">
        <v>0</v>
      </c>
      <c r="L1821" s="86">
        <v>27746248.120000001</v>
      </c>
    </row>
    <row r="1822" spans="1:12" ht="47.25" customHeight="1" x14ac:dyDescent="0.25">
      <c r="A1822" s="67">
        <v>1479</v>
      </c>
      <c r="B1822" s="68" t="s">
        <v>1993</v>
      </c>
      <c r="C1822" s="68" t="s">
        <v>74</v>
      </c>
      <c r="D1822" s="68" t="s">
        <v>1980</v>
      </c>
      <c r="E1822" s="76">
        <v>100</v>
      </c>
      <c r="F1822" s="68" t="s">
        <v>32</v>
      </c>
      <c r="G1822" s="76">
        <v>828</v>
      </c>
      <c r="H1822" s="68" t="s">
        <v>15</v>
      </c>
      <c r="I1822" s="86">
        <v>0</v>
      </c>
      <c r="J1822" s="163">
        <v>4.6004871923604196E-3</v>
      </c>
      <c r="K1822" s="163">
        <v>0</v>
      </c>
      <c r="L1822" s="86">
        <v>39705312.109999999</v>
      </c>
    </row>
    <row r="1823" spans="1:12" ht="47.25" customHeight="1" x14ac:dyDescent="0.25">
      <c r="A1823" s="67">
        <v>1480</v>
      </c>
      <c r="B1823" s="68" t="s">
        <v>1994</v>
      </c>
      <c r="C1823" s="68" t="s">
        <v>74</v>
      </c>
      <c r="D1823" s="68" t="s">
        <v>1980</v>
      </c>
      <c r="E1823" s="76">
        <v>100</v>
      </c>
      <c r="F1823" s="68" t="s">
        <v>1995</v>
      </c>
      <c r="G1823" s="76">
        <v>290189</v>
      </c>
      <c r="H1823" s="68" t="s">
        <v>1996</v>
      </c>
      <c r="I1823" s="86">
        <v>698887.38</v>
      </c>
      <c r="J1823" s="163">
        <v>0.72595960074310861</v>
      </c>
      <c r="K1823" s="163">
        <v>1.5594379748822506E-2</v>
      </c>
      <c r="L1823" s="86">
        <v>39250134.909999996</v>
      </c>
    </row>
    <row r="1824" spans="1:12" ht="47.25" customHeight="1" x14ac:dyDescent="0.25">
      <c r="A1824" s="67">
        <v>1481</v>
      </c>
      <c r="B1824" s="68" t="s">
        <v>1997</v>
      </c>
      <c r="C1824" s="68" t="s">
        <v>74</v>
      </c>
      <c r="D1824" s="68" t="s">
        <v>1980</v>
      </c>
      <c r="E1824" s="76">
        <v>100</v>
      </c>
      <c r="F1824" s="68" t="s">
        <v>1998</v>
      </c>
      <c r="G1824" s="76">
        <v>25</v>
      </c>
      <c r="H1824" s="68" t="s">
        <v>319</v>
      </c>
      <c r="I1824" s="86">
        <v>45000</v>
      </c>
      <c r="J1824" s="163"/>
      <c r="K1824" s="163"/>
      <c r="L1824" s="110">
        <v>0</v>
      </c>
    </row>
    <row r="1825" spans="1:12" ht="47.25" customHeight="1" x14ac:dyDescent="0.25">
      <c r="A1825" s="67">
        <v>1482</v>
      </c>
      <c r="B1825" s="68" t="s">
        <v>1999</v>
      </c>
      <c r="C1825" s="68" t="s">
        <v>74</v>
      </c>
      <c r="D1825" s="68" t="s">
        <v>1980</v>
      </c>
      <c r="E1825" s="76">
        <v>100</v>
      </c>
      <c r="F1825" s="68" t="s">
        <v>2000</v>
      </c>
      <c r="G1825" s="76">
        <v>0</v>
      </c>
      <c r="H1825" s="68">
        <v>0</v>
      </c>
      <c r="I1825" s="86">
        <v>0</v>
      </c>
      <c r="J1825" s="163">
        <v>0</v>
      </c>
      <c r="K1825" s="163">
        <v>0</v>
      </c>
      <c r="L1825" s="110">
        <f t="shared" ref="L1825" si="9">I1825</f>
        <v>0</v>
      </c>
    </row>
    <row r="1826" spans="1:12" ht="47.25" customHeight="1" x14ac:dyDescent="0.25">
      <c r="A1826" s="67">
        <v>1483</v>
      </c>
      <c r="B1826" s="68" t="s">
        <v>2001</v>
      </c>
      <c r="C1826" s="68" t="s">
        <v>74</v>
      </c>
      <c r="D1826" s="68" t="s">
        <v>1980</v>
      </c>
      <c r="E1826" s="76">
        <v>100</v>
      </c>
      <c r="F1826" s="68" t="s">
        <v>2002</v>
      </c>
      <c r="G1826" s="76">
        <v>13480</v>
      </c>
      <c r="H1826" s="68" t="s">
        <v>15</v>
      </c>
      <c r="I1826" s="86">
        <v>36728259.979999997</v>
      </c>
      <c r="J1826" s="163"/>
      <c r="K1826" s="163"/>
      <c r="L1826" s="86">
        <v>36728259.979999997</v>
      </c>
    </row>
    <row r="1827" spans="1:12" ht="31.5" customHeight="1" x14ac:dyDescent="0.25">
      <c r="A1827" s="192">
        <v>1484</v>
      </c>
      <c r="B1827" s="193" t="s">
        <v>2003</v>
      </c>
      <c r="C1827" s="193" t="s">
        <v>74</v>
      </c>
      <c r="D1827" s="193" t="s">
        <v>1980</v>
      </c>
      <c r="E1827" s="216">
        <v>100</v>
      </c>
      <c r="F1827" s="68" t="s">
        <v>2004</v>
      </c>
      <c r="G1827" s="76">
        <v>35.76</v>
      </c>
      <c r="H1827" s="68" t="s">
        <v>2005</v>
      </c>
      <c r="I1827" s="86">
        <v>58214241</v>
      </c>
      <c r="J1827" s="163">
        <v>1.4405566958417704E-5</v>
      </c>
      <c r="K1827" s="163">
        <v>0.59661041013960547</v>
      </c>
      <c r="L1827" s="86">
        <v>58214241</v>
      </c>
    </row>
    <row r="1828" spans="1:12" ht="31.5" customHeight="1" x14ac:dyDescent="0.25">
      <c r="A1828" s="192"/>
      <c r="B1828" s="193"/>
      <c r="C1828" s="193"/>
      <c r="D1828" s="193"/>
      <c r="E1828" s="216"/>
      <c r="F1828" s="68" t="s">
        <v>2006</v>
      </c>
      <c r="G1828" s="76">
        <v>120.8</v>
      </c>
      <c r="H1828" s="68" t="s">
        <v>110</v>
      </c>
      <c r="I1828" s="86">
        <v>17505347</v>
      </c>
      <c r="J1828" s="184" t="s">
        <v>201</v>
      </c>
      <c r="K1828" s="183" t="s">
        <v>201</v>
      </c>
      <c r="L1828" s="86">
        <v>114641347.95999999</v>
      </c>
    </row>
    <row r="1829" spans="1:12" ht="63" customHeight="1" x14ac:dyDescent="0.25">
      <c r="A1829" s="192">
        <v>1485</v>
      </c>
      <c r="B1829" s="193" t="s">
        <v>2007</v>
      </c>
      <c r="C1829" s="193" t="s">
        <v>74</v>
      </c>
      <c r="D1829" s="193" t="s">
        <v>1980</v>
      </c>
      <c r="E1829" s="216">
        <v>100</v>
      </c>
      <c r="F1829" s="64" t="s">
        <v>2008</v>
      </c>
      <c r="G1829" s="70">
        <v>434.8</v>
      </c>
      <c r="H1829" s="64" t="s">
        <v>110</v>
      </c>
      <c r="I1829" s="80">
        <v>28909659</v>
      </c>
      <c r="J1829" s="184" t="s">
        <v>201</v>
      </c>
      <c r="K1829" s="183" t="s">
        <v>201</v>
      </c>
      <c r="L1829" s="110">
        <v>28909659</v>
      </c>
    </row>
    <row r="1830" spans="1:12" ht="47.25" customHeight="1" x14ac:dyDescent="0.25">
      <c r="A1830" s="192"/>
      <c r="B1830" s="193"/>
      <c r="C1830" s="193"/>
      <c r="D1830" s="193"/>
      <c r="E1830" s="216"/>
      <c r="F1830" s="64" t="s">
        <v>2009</v>
      </c>
      <c r="G1830" s="70">
        <v>22</v>
      </c>
      <c r="H1830" s="64" t="s">
        <v>355</v>
      </c>
      <c r="I1830" s="80">
        <v>471375</v>
      </c>
      <c r="J1830" s="163">
        <v>0.11031439602868175</v>
      </c>
      <c r="K1830" s="163">
        <v>8.3591888954122173E-2</v>
      </c>
      <c r="L1830" s="110">
        <v>471375</v>
      </c>
    </row>
    <row r="1831" spans="1:12" ht="31.5" customHeight="1" x14ac:dyDescent="0.25">
      <c r="A1831" s="192"/>
      <c r="B1831" s="188"/>
      <c r="C1831" s="188"/>
      <c r="D1831" s="188"/>
      <c r="E1831" s="199"/>
      <c r="F1831" s="64" t="s">
        <v>2010</v>
      </c>
      <c r="G1831" s="70">
        <v>81000</v>
      </c>
      <c r="H1831" s="64" t="s">
        <v>599</v>
      </c>
      <c r="I1831" s="80">
        <v>663950</v>
      </c>
      <c r="J1831" s="184" t="s">
        <v>201</v>
      </c>
      <c r="K1831" s="183" t="s">
        <v>201</v>
      </c>
      <c r="L1831" s="110">
        <v>663950</v>
      </c>
    </row>
    <row r="1832" spans="1:12" ht="31.5" customHeight="1" x14ac:dyDescent="0.25">
      <c r="A1832" s="67">
        <v>1486</v>
      </c>
      <c r="B1832" s="67" t="s">
        <v>2011</v>
      </c>
      <c r="C1832" s="64" t="s">
        <v>74</v>
      </c>
      <c r="D1832" s="68" t="s">
        <v>1980</v>
      </c>
      <c r="E1832" s="73">
        <v>99.8</v>
      </c>
      <c r="F1832" s="64" t="s">
        <v>278</v>
      </c>
      <c r="G1832" s="70">
        <v>924</v>
      </c>
      <c r="H1832" s="64" t="s">
        <v>360</v>
      </c>
      <c r="I1832" s="80">
        <v>52316903.920000002</v>
      </c>
      <c r="J1832" s="162">
        <v>5.091505764890464E-3</v>
      </c>
      <c r="K1832" s="162">
        <v>0.11410773221170667</v>
      </c>
      <c r="L1832" s="80">
        <v>52316903.920000002</v>
      </c>
    </row>
    <row r="1833" spans="1:12" ht="31.5" customHeight="1" x14ac:dyDescent="0.25">
      <c r="A1833" s="67">
        <v>1487</v>
      </c>
      <c r="B1833" s="67" t="s">
        <v>916</v>
      </c>
      <c r="C1833" s="64" t="s">
        <v>74</v>
      </c>
      <c r="D1833" s="68" t="s">
        <v>1980</v>
      </c>
      <c r="E1833" s="73">
        <v>100</v>
      </c>
      <c r="F1833" s="64" t="s">
        <v>278</v>
      </c>
      <c r="G1833" s="70">
        <v>729</v>
      </c>
      <c r="H1833" s="64" t="s">
        <v>360</v>
      </c>
      <c r="I1833" s="80">
        <v>42668002.140000001</v>
      </c>
      <c r="J1833" s="162">
        <v>4.0169996781441002E-3</v>
      </c>
      <c r="K1833" s="162">
        <v>9.3062635542131039E-2</v>
      </c>
      <c r="L1833" s="80">
        <v>42668002.140000001</v>
      </c>
    </row>
    <row r="1834" spans="1:12" ht="31.5" customHeight="1" x14ac:dyDescent="0.25">
      <c r="A1834" s="67">
        <v>1488</v>
      </c>
      <c r="B1834" s="67" t="s">
        <v>927</v>
      </c>
      <c r="C1834" s="64" t="s">
        <v>74</v>
      </c>
      <c r="D1834" s="68" t="s">
        <v>1980</v>
      </c>
      <c r="E1834" s="73">
        <v>99.9</v>
      </c>
      <c r="F1834" s="64" t="s">
        <v>278</v>
      </c>
      <c r="G1834" s="70">
        <v>311</v>
      </c>
      <c r="H1834" s="64" t="s">
        <v>360</v>
      </c>
      <c r="I1834" s="80">
        <v>21922483.289999999</v>
      </c>
      <c r="J1834" s="162">
        <v>1.7136994511698423E-3</v>
      </c>
      <c r="K1834" s="162">
        <v>4.7814848839222629E-2</v>
      </c>
      <c r="L1834" s="80">
        <v>21922483.289999999</v>
      </c>
    </row>
    <row r="1835" spans="1:12" ht="31.5" customHeight="1" x14ac:dyDescent="0.25">
      <c r="A1835" s="67">
        <v>1489</v>
      </c>
      <c r="B1835" s="67" t="s">
        <v>282</v>
      </c>
      <c r="C1835" s="64" t="s">
        <v>74</v>
      </c>
      <c r="D1835" s="68" t="s">
        <v>1980</v>
      </c>
      <c r="E1835" s="73">
        <v>99.9</v>
      </c>
      <c r="F1835" s="64" t="s">
        <v>278</v>
      </c>
      <c r="G1835" s="70">
        <v>844</v>
      </c>
      <c r="H1835" s="64" t="s">
        <v>360</v>
      </c>
      <c r="I1835" s="80">
        <v>45383359.25</v>
      </c>
      <c r="J1835" s="162">
        <v>4.650682754943237E-3</v>
      </c>
      <c r="K1835" s="162">
        <v>9.8985066319778506E-2</v>
      </c>
      <c r="L1835" s="80">
        <v>45383359.25</v>
      </c>
    </row>
    <row r="1836" spans="1:12" ht="31.5" customHeight="1" x14ac:dyDescent="0.25">
      <c r="A1836" s="67">
        <v>1490</v>
      </c>
      <c r="B1836" s="67" t="s">
        <v>2012</v>
      </c>
      <c r="C1836" s="64" t="s">
        <v>74</v>
      </c>
      <c r="D1836" s="68" t="s">
        <v>1980</v>
      </c>
      <c r="E1836" s="73">
        <v>98.1</v>
      </c>
      <c r="F1836" s="64" t="s">
        <v>278</v>
      </c>
      <c r="G1836" s="70">
        <v>883</v>
      </c>
      <c r="H1836" s="64" t="s">
        <v>360</v>
      </c>
      <c r="I1836" s="80">
        <v>74911006.629999995</v>
      </c>
      <c r="J1836" s="162">
        <v>4.865583972292511E-3</v>
      </c>
      <c r="K1836" s="162">
        <v>0.16338744160618557</v>
      </c>
      <c r="L1836" s="80">
        <v>74911006.629999995</v>
      </c>
    </row>
    <row r="1837" spans="1:12" ht="31.5" customHeight="1" x14ac:dyDescent="0.25">
      <c r="A1837" s="67">
        <v>1491</v>
      </c>
      <c r="B1837" s="67" t="s">
        <v>2013</v>
      </c>
      <c r="C1837" s="64" t="s">
        <v>74</v>
      </c>
      <c r="D1837" s="68" t="s">
        <v>1980</v>
      </c>
      <c r="E1837" s="73">
        <v>99.6</v>
      </c>
      <c r="F1837" s="64" t="s">
        <v>278</v>
      </c>
      <c r="G1837" s="70">
        <v>278</v>
      </c>
      <c r="H1837" s="64" t="s">
        <v>360</v>
      </c>
      <c r="I1837" s="80">
        <v>20819426.75</v>
      </c>
      <c r="J1837" s="162">
        <v>1.5318599595666115E-3</v>
      </c>
      <c r="K1837" s="162">
        <v>4.5408986281431356E-2</v>
      </c>
      <c r="L1837" s="80">
        <v>20819426.75</v>
      </c>
    </row>
    <row r="1838" spans="1:12" ht="31.5" customHeight="1" x14ac:dyDescent="0.25">
      <c r="A1838" s="67">
        <v>1492</v>
      </c>
      <c r="B1838" s="67" t="s">
        <v>2014</v>
      </c>
      <c r="C1838" s="64" t="s">
        <v>74</v>
      </c>
      <c r="D1838" s="68" t="s">
        <v>1980</v>
      </c>
      <c r="E1838" s="73">
        <v>99.2</v>
      </c>
      <c r="F1838" s="64" t="s">
        <v>278</v>
      </c>
      <c r="G1838" s="70">
        <v>78</v>
      </c>
      <c r="H1838" s="64" t="s">
        <v>360</v>
      </c>
      <c r="I1838" s="80">
        <v>18133276.16</v>
      </c>
      <c r="J1838" s="162">
        <v>4.2980243469854568E-4</v>
      </c>
      <c r="K1838" s="162">
        <v>3.9550257472235457E-2</v>
      </c>
      <c r="L1838" s="80">
        <v>18133276.16</v>
      </c>
    </row>
    <row r="1839" spans="1:12" ht="31.5" customHeight="1" x14ac:dyDescent="0.25">
      <c r="A1839" s="67">
        <v>1493</v>
      </c>
      <c r="B1839" s="67" t="s">
        <v>2015</v>
      </c>
      <c r="C1839" s="64" t="s">
        <v>74</v>
      </c>
      <c r="D1839" s="68" t="s">
        <v>1980</v>
      </c>
      <c r="E1839" s="73">
        <v>99.9</v>
      </c>
      <c r="F1839" s="64" t="s">
        <v>451</v>
      </c>
      <c r="G1839" s="70">
        <v>103</v>
      </c>
      <c r="H1839" s="64" t="s">
        <v>360</v>
      </c>
      <c r="I1839" s="80">
        <v>19478768.710000001</v>
      </c>
      <c r="J1839" s="162">
        <v>5.6755962530705389E-4</v>
      </c>
      <c r="K1839" s="162">
        <v>4.2484894120899099E-2</v>
      </c>
      <c r="L1839" s="80">
        <v>19478768.710000001</v>
      </c>
    </row>
    <row r="1840" spans="1:12" ht="31.5" customHeight="1" x14ac:dyDescent="0.25">
      <c r="A1840" s="67">
        <v>1494</v>
      </c>
      <c r="B1840" s="67" t="s">
        <v>2016</v>
      </c>
      <c r="C1840" s="64" t="s">
        <v>74</v>
      </c>
      <c r="D1840" s="68" t="s">
        <v>1980</v>
      </c>
      <c r="E1840" s="73">
        <v>99.8</v>
      </c>
      <c r="F1840" s="64" t="s">
        <v>278</v>
      </c>
      <c r="G1840" s="70">
        <v>114</v>
      </c>
      <c r="H1840" s="64" t="s">
        <v>360</v>
      </c>
      <c r="I1840" s="80">
        <v>15959407.16</v>
      </c>
      <c r="J1840" s="162">
        <v>6.2817278917479753E-4</v>
      </c>
      <c r="K1840" s="162">
        <v>3.4808859508498102E-2</v>
      </c>
      <c r="L1840" s="80">
        <v>15959407.16</v>
      </c>
    </row>
    <row r="1841" spans="1:12" ht="31.5" customHeight="1" x14ac:dyDescent="0.25">
      <c r="A1841" s="67">
        <v>1495</v>
      </c>
      <c r="B1841" s="67" t="s">
        <v>2017</v>
      </c>
      <c r="C1841" s="64" t="s">
        <v>74</v>
      </c>
      <c r="D1841" s="68" t="s">
        <v>1980</v>
      </c>
      <c r="E1841" s="73">
        <v>100</v>
      </c>
      <c r="F1841" s="64" t="s">
        <v>278</v>
      </c>
      <c r="G1841" s="70">
        <v>95</v>
      </c>
      <c r="H1841" s="64" t="s">
        <v>360</v>
      </c>
      <c r="I1841" s="80">
        <v>14904047.77</v>
      </c>
      <c r="J1841" s="162">
        <v>5.2347732431233128E-4</v>
      </c>
      <c r="K1841" s="162">
        <v>3.2507028596535564E-2</v>
      </c>
      <c r="L1841" s="80">
        <v>14904047.77</v>
      </c>
    </row>
    <row r="1842" spans="1:12" ht="31.5" customHeight="1" x14ac:dyDescent="0.25">
      <c r="A1842" s="67">
        <v>1496</v>
      </c>
      <c r="B1842" s="67" t="s">
        <v>2018</v>
      </c>
      <c r="C1842" s="64" t="s">
        <v>74</v>
      </c>
      <c r="D1842" s="68" t="s">
        <v>1980</v>
      </c>
      <c r="E1842" s="73">
        <v>99.9</v>
      </c>
      <c r="F1842" s="64" t="s">
        <v>278</v>
      </c>
      <c r="G1842" s="70">
        <v>123</v>
      </c>
      <c r="H1842" s="64" t="s">
        <v>360</v>
      </c>
      <c r="I1842" s="80">
        <v>15408664.939999999</v>
      </c>
      <c r="J1842" s="162">
        <v>6.7776537779386042E-4</v>
      </c>
      <c r="K1842" s="162">
        <v>3.3607642673237015E-2</v>
      </c>
      <c r="L1842" s="80">
        <v>15408664.939999999</v>
      </c>
    </row>
    <row r="1843" spans="1:12" ht="31.5" customHeight="1" x14ac:dyDescent="0.25">
      <c r="A1843" s="67">
        <v>1497</v>
      </c>
      <c r="B1843" s="67" t="s">
        <v>2019</v>
      </c>
      <c r="C1843" s="64" t="s">
        <v>74</v>
      </c>
      <c r="D1843" s="68" t="s">
        <v>1980</v>
      </c>
      <c r="E1843" s="73">
        <v>100</v>
      </c>
      <c r="F1843" s="64" t="s">
        <v>451</v>
      </c>
      <c r="G1843" s="70">
        <v>48</v>
      </c>
      <c r="H1843" s="64" t="s">
        <v>360</v>
      </c>
      <c r="I1843" s="80">
        <v>16179885.92</v>
      </c>
      <c r="J1843" s="162">
        <v>2.6449380596833578E-4</v>
      </c>
      <c r="K1843" s="162">
        <v>3.5289742921303262E-2</v>
      </c>
      <c r="L1843" s="80">
        <v>16179885.92</v>
      </c>
    </row>
    <row r="1844" spans="1:12" ht="31.5" customHeight="1" x14ac:dyDescent="0.25">
      <c r="A1844" s="67">
        <v>1498</v>
      </c>
      <c r="B1844" s="67" t="s">
        <v>2020</v>
      </c>
      <c r="C1844" s="64" t="s">
        <v>74</v>
      </c>
      <c r="D1844" s="68" t="s">
        <v>1980</v>
      </c>
      <c r="E1844" s="73">
        <v>100</v>
      </c>
      <c r="F1844" s="64" t="s">
        <v>278</v>
      </c>
      <c r="G1844" s="70">
        <v>77</v>
      </c>
      <c r="H1844" s="64" t="s">
        <v>360</v>
      </c>
      <c r="I1844" s="80">
        <v>13002456.67</v>
      </c>
      <c r="J1844" s="162">
        <v>4.242921470742053E-4</v>
      </c>
      <c r="K1844" s="162">
        <v>2.8359492489529552E-2</v>
      </c>
      <c r="L1844" s="80">
        <v>13002456.67</v>
      </c>
    </row>
    <row r="1845" spans="1:12" ht="31.5" customHeight="1" x14ac:dyDescent="0.25">
      <c r="A1845" s="67">
        <v>1499</v>
      </c>
      <c r="B1845" s="67" t="s">
        <v>2021</v>
      </c>
      <c r="C1845" s="64" t="s">
        <v>74</v>
      </c>
      <c r="D1845" s="68" t="s">
        <v>1980</v>
      </c>
      <c r="E1845" s="73">
        <v>99.9</v>
      </c>
      <c r="F1845" s="64" t="s">
        <v>278</v>
      </c>
      <c r="G1845" s="70">
        <v>100</v>
      </c>
      <c r="H1845" s="64" t="s">
        <v>360</v>
      </c>
      <c r="I1845" s="80">
        <v>17869506.66</v>
      </c>
      <c r="J1845" s="162">
        <v>5.5102876243403286E-4</v>
      </c>
      <c r="K1845" s="162">
        <v>3.8974953178280293E-2</v>
      </c>
      <c r="L1845" s="80">
        <v>17869506.66</v>
      </c>
    </row>
    <row r="1846" spans="1:12" ht="31.5" customHeight="1" x14ac:dyDescent="0.25">
      <c r="A1846" s="67">
        <v>1500</v>
      </c>
      <c r="B1846" s="67" t="s">
        <v>2022</v>
      </c>
      <c r="C1846" s="64" t="s">
        <v>74</v>
      </c>
      <c r="D1846" s="68" t="s">
        <v>1980</v>
      </c>
      <c r="E1846" s="73">
        <v>99.8</v>
      </c>
      <c r="F1846" s="64" t="s">
        <v>278</v>
      </c>
      <c r="G1846" s="70">
        <v>181</v>
      </c>
      <c r="H1846" s="64" t="s">
        <v>360</v>
      </c>
      <c r="I1846" s="80">
        <v>21643188.350000001</v>
      </c>
      <c r="J1846" s="162">
        <v>9.9736206000559957E-4</v>
      </c>
      <c r="K1846" s="162">
        <v>4.7205682205999501E-2</v>
      </c>
      <c r="L1846" s="80">
        <v>21643188.350000001</v>
      </c>
    </row>
    <row r="1847" spans="1:12" ht="31.5" customHeight="1" x14ac:dyDescent="0.25">
      <c r="A1847" s="67">
        <v>1501</v>
      </c>
      <c r="B1847" s="67" t="s">
        <v>2023</v>
      </c>
      <c r="C1847" s="64" t="s">
        <v>74</v>
      </c>
      <c r="D1847" s="68" t="s">
        <v>1980</v>
      </c>
      <c r="E1847" s="73">
        <v>100</v>
      </c>
      <c r="F1847" s="64" t="s">
        <v>451</v>
      </c>
      <c r="G1847" s="70">
        <v>132</v>
      </c>
      <c r="H1847" s="64" t="s">
        <v>360</v>
      </c>
      <c r="I1847" s="80">
        <v>20394694.23</v>
      </c>
      <c r="J1847" s="162">
        <v>7.2735796641292341E-4</v>
      </c>
      <c r="K1847" s="162">
        <v>4.4482607596487124E-2</v>
      </c>
      <c r="L1847" s="80">
        <v>20394694.23</v>
      </c>
    </row>
    <row r="1848" spans="1:12" ht="31.5" customHeight="1" x14ac:dyDescent="0.25">
      <c r="A1848" s="67">
        <v>1502</v>
      </c>
      <c r="B1848" s="67" t="s">
        <v>2024</v>
      </c>
      <c r="C1848" s="64" t="s">
        <v>74</v>
      </c>
      <c r="D1848" s="68" t="s">
        <v>1980</v>
      </c>
      <c r="E1848" s="73">
        <v>99.8</v>
      </c>
      <c r="F1848" s="64" t="s">
        <v>278</v>
      </c>
      <c r="G1848" s="70">
        <v>139</v>
      </c>
      <c r="H1848" s="64" t="s">
        <v>360</v>
      </c>
      <c r="I1848" s="80">
        <v>20871306.460000001</v>
      </c>
      <c r="J1848" s="162">
        <v>7.6592997978330575E-4</v>
      </c>
      <c r="K1848" s="162">
        <v>4.5522140455557435E-2</v>
      </c>
      <c r="L1848" s="80">
        <v>20871306.460000001</v>
      </c>
    </row>
    <row r="1849" spans="1:12" ht="31.5" customHeight="1" x14ac:dyDescent="0.25">
      <c r="A1849" s="67">
        <v>1503</v>
      </c>
      <c r="B1849" s="67" t="s">
        <v>2025</v>
      </c>
      <c r="C1849" s="64" t="s">
        <v>74</v>
      </c>
      <c r="D1849" s="68" t="s">
        <v>1980</v>
      </c>
      <c r="E1849" s="73">
        <v>100</v>
      </c>
      <c r="F1849" s="64" t="s">
        <v>278</v>
      </c>
      <c r="G1849" s="70">
        <v>124</v>
      </c>
      <c r="H1849" s="64" t="s">
        <v>360</v>
      </c>
      <c r="I1849" s="80">
        <v>17969381.68</v>
      </c>
      <c r="J1849" s="162">
        <v>6.832756654182008E-4</v>
      </c>
      <c r="K1849" s="162">
        <v>3.9192789311210209E-2</v>
      </c>
      <c r="L1849" s="80">
        <v>17969381.68</v>
      </c>
    </row>
    <row r="1850" spans="1:12" ht="31.5" customHeight="1" x14ac:dyDescent="0.25">
      <c r="A1850" s="67">
        <v>1504</v>
      </c>
      <c r="B1850" s="67" t="s">
        <v>2026</v>
      </c>
      <c r="C1850" s="64" t="s">
        <v>74</v>
      </c>
      <c r="D1850" s="68" t="s">
        <v>1980</v>
      </c>
      <c r="E1850" s="73">
        <v>100</v>
      </c>
      <c r="F1850" s="64" t="s">
        <v>278</v>
      </c>
      <c r="G1850" s="70">
        <v>145</v>
      </c>
      <c r="H1850" s="64" t="s">
        <v>360</v>
      </c>
      <c r="I1850" s="80">
        <v>17908263.879999999</v>
      </c>
      <c r="J1850" s="162">
        <v>7.9899170552934771E-4</v>
      </c>
      <c r="K1850" s="162">
        <v>3.9059486056750942E-2</v>
      </c>
      <c r="L1850" s="80">
        <v>17908263.879999999</v>
      </c>
    </row>
    <row r="1851" spans="1:12" ht="31.5" customHeight="1" x14ac:dyDescent="0.25">
      <c r="A1851" s="67">
        <v>1505</v>
      </c>
      <c r="B1851" s="67" t="s">
        <v>2027</v>
      </c>
      <c r="C1851" s="64" t="s">
        <v>74</v>
      </c>
      <c r="D1851" s="68" t="s">
        <v>1980</v>
      </c>
      <c r="E1851" s="73">
        <v>99.2</v>
      </c>
      <c r="F1851" s="64" t="s">
        <v>278</v>
      </c>
      <c r="G1851" s="70">
        <v>104</v>
      </c>
      <c r="H1851" s="64" t="s">
        <v>360</v>
      </c>
      <c r="I1851" s="80">
        <v>14556183.890000001</v>
      </c>
      <c r="J1851" s="162">
        <v>5.7306991293139427E-4</v>
      </c>
      <c r="K1851" s="162">
        <v>3.174830712238521E-2</v>
      </c>
      <c r="L1851" s="80">
        <v>14556183.890000001</v>
      </c>
    </row>
    <row r="1852" spans="1:12" ht="31.5" customHeight="1" x14ac:dyDescent="0.25">
      <c r="A1852" s="67">
        <v>1506</v>
      </c>
      <c r="B1852" s="67" t="s">
        <v>2028</v>
      </c>
      <c r="C1852" s="64" t="s">
        <v>74</v>
      </c>
      <c r="D1852" s="68" t="s">
        <v>1980</v>
      </c>
      <c r="E1852" s="73">
        <v>100</v>
      </c>
      <c r="F1852" s="64" t="s">
        <v>278</v>
      </c>
      <c r="G1852" s="70">
        <v>115</v>
      </c>
      <c r="H1852" s="64" t="s">
        <v>360</v>
      </c>
      <c r="I1852" s="80">
        <v>15110669.67</v>
      </c>
      <c r="J1852" s="162">
        <v>6.3368307679913792E-4</v>
      </c>
      <c r="K1852" s="162">
        <v>3.295768898863994E-2</v>
      </c>
      <c r="L1852" s="80">
        <v>15110669.67</v>
      </c>
    </row>
    <row r="1853" spans="1:12" ht="31.5" customHeight="1" x14ac:dyDescent="0.25">
      <c r="A1853" s="67">
        <v>1507</v>
      </c>
      <c r="B1853" s="67" t="s">
        <v>2029</v>
      </c>
      <c r="C1853" s="64" t="s">
        <v>74</v>
      </c>
      <c r="D1853" s="68" t="s">
        <v>1980</v>
      </c>
      <c r="E1853" s="73">
        <v>99.5</v>
      </c>
      <c r="F1853" s="64" t="s">
        <v>278</v>
      </c>
      <c r="G1853" s="70">
        <v>40</v>
      </c>
      <c r="H1853" s="64" t="s">
        <v>360</v>
      </c>
      <c r="I1853" s="80">
        <v>7484604.4299999997</v>
      </c>
      <c r="J1853" s="162">
        <v>2.2041150497361314E-4</v>
      </c>
      <c r="K1853" s="162">
        <v>1.632457530963528E-2</v>
      </c>
      <c r="L1853" s="80">
        <v>7484604.4299999997</v>
      </c>
    </row>
    <row r="1854" spans="1:12" ht="31.5" customHeight="1" x14ac:dyDescent="0.25">
      <c r="A1854" s="67">
        <v>1508</v>
      </c>
      <c r="B1854" s="67" t="s">
        <v>2030</v>
      </c>
      <c r="C1854" s="64" t="s">
        <v>74</v>
      </c>
      <c r="D1854" s="68" t="s">
        <v>1980</v>
      </c>
      <c r="E1854" s="73">
        <v>100</v>
      </c>
      <c r="F1854" s="64" t="s">
        <v>451</v>
      </c>
      <c r="G1854" s="70">
        <v>26</v>
      </c>
      <c r="H1854" s="64" t="s">
        <v>360</v>
      </c>
      <c r="I1854" s="80">
        <v>9726255.0999999996</v>
      </c>
      <c r="J1854" s="162">
        <v>1.4326747823284857E-4</v>
      </c>
      <c r="K1854" s="162">
        <v>2.1213811009738858E-2</v>
      </c>
      <c r="L1854" s="80">
        <v>9726255.0999999996</v>
      </c>
    </row>
    <row r="1855" spans="1:12" ht="31.5" customHeight="1" x14ac:dyDescent="0.25">
      <c r="A1855" s="67">
        <v>1509</v>
      </c>
      <c r="B1855" s="67" t="s">
        <v>2031</v>
      </c>
      <c r="C1855" s="64" t="s">
        <v>74</v>
      </c>
      <c r="D1855" s="68" t="s">
        <v>1980</v>
      </c>
      <c r="E1855" s="73">
        <v>100</v>
      </c>
      <c r="F1855" s="64" t="s">
        <v>451</v>
      </c>
      <c r="G1855" s="70">
        <v>23</v>
      </c>
      <c r="H1855" s="64" t="s">
        <v>360</v>
      </c>
      <c r="I1855" s="80">
        <v>9691972.8100000005</v>
      </c>
      <c r="J1855" s="162">
        <v>1.2673661535982756E-4</v>
      </c>
      <c r="K1855" s="162">
        <v>2.1139038344045458E-2</v>
      </c>
      <c r="L1855" s="80">
        <v>9691972.8100000005</v>
      </c>
    </row>
    <row r="1856" spans="1:12" ht="31.5" customHeight="1" x14ac:dyDescent="0.25">
      <c r="A1856" s="67">
        <v>1510</v>
      </c>
      <c r="B1856" s="67" t="s">
        <v>2032</v>
      </c>
      <c r="C1856" s="64" t="s">
        <v>74</v>
      </c>
      <c r="D1856" s="68" t="s">
        <v>1980</v>
      </c>
      <c r="E1856" s="73">
        <v>98.9</v>
      </c>
      <c r="F1856" s="64" t="s">
        <v>451</v>
      </c>
      <c r="G1856" s="70">
        <v>58</v>
      </c>
      <c r="H1856" s="64" t="s">
        <v>360</v>
      </c>
      <c r="I1856" s="80">
        <v>11797284.119999999</v>
      </c>
      <c r="J1856" s="162">
        <v>3.1959668221173909E-4</v>
      </c>
      <c r="K1856" s="162">
        <v>2.5730906004087162E-2</v>
      </c>
      <c r="L1856" s="80">
        <v>11797284.119999999</v>
      </c>
    </row>
    <row r="1857" spans="1:12" ht="31.5" customHeight="1" x14ac:dyDescent="0.25">
      <c r="A1857" s="67">
        <v>1511</v>
      </c>
      <c r="B1857" s="67" t="s">
        <v>2033</v>
      </c>
      <c r="C1857" s="64" t="s">
        <v>74</v>
      </c>
      <c r="D1857" s="68" t="s">
        <v>1980</v>
      </c>
      <c r="E1857" s="73">
        <v>100</v>
      </c>
      <c r="F1857" s="64" t="s">
        <v>278</v>
      </c>
      <c r="G1857" s="70">
        <v>29</v>
      </c>
      <c r="H1857" s="64" t="s">
        <v>360</v>
      </c>
      <c r="I1857" s="80">
        <v>7949130.0499999998</v>
      </c>
      <c r="J1857" s="162">
        <v>1.5979834110586955E-4</v>
      </c>
      <c r="K1857" s="162">
        <v>1.7337746217712922E-2</v>
      </c>
      <c r="L1857" s="80">
        <v>7949130.0499999998</v>
      </c>
    </row>
    <row r="1858" spans="1:12" ht="31.5" customHeight="1" x14ac:dyDescent="0.25">
      <c r="A1858" s="67">
        <v>1512</v>
      </c>
      <c r="B1858" s="67" t="s">
        <v>2034</v>
      </c>
      <c r="C1858" s="64" t="s">
        <v>74</v>
      </c>
      <c r="D1858" s="68" t="s">
        <v>1980</v>
      </c>
      <c r="E1858" s="73">
        <v>100</v>
      </c>
      <c r="F1858" s="64" t="s">
        <v>278</v>
      </c>
      <c r="G1858" s="70">
        <v>25</v>
      </c>
      <c r="H1858" s="64" t="s">
        <v>360</v>
      </c>
      <c r="I1858" s="80">
        <v>8126189.4400000004</v>
      </c>
      <c r="J1858" s="162">
        <v>1.3775719060850821E-4</v>
      </c>
      <c r="K1858" s="162">
        <v>1.7723928196114833E-2</v>
      </c>
      <c r="L1858" s="80">
        <v>8126189.4400000004</v>
      </c>
    </row>
    <row r="1859" spans="1:12" ht="31.5" customHeight="1" x14ac:dyDescent="0.25">
      <c r="A1859" s="67">
        <v>1513</v>
      </c>
      <c r="B1859" s="67" t="s">
        <v>2035</v>
      </c>
      <c r="C1859" s="64" t="s">
        <v>74</v>
      </c>
      <c r="D1859" s="68" t="s">
        <v>1980</v>
      </c>
      <c r="E1859" s="73">
        <v>99.9</v>
      </c>
      <c r="F1859" s="64" t="s">
        <v>451</v>
      </c>
      <c r="G1859" s="70">
        <v>48</v>
      </c>
      <c r="H1859" s="64" t="s">
        <v>360</v>
      </c>
      <c r="I1859" s="80">
        <v>12010437.24</v>
      </c>
      <c r="J1859" s="162">
        <v>2.6449380596833578E-4</v>
      </c>
      <c r="K1859" s="162">
        <v>2.6195811556874508E-2</v>
      </c>
      <c r="L1859" s="80">
        <v>12010437.24</v>
      </c>
    </row>
    <row r="1860" spans="1:12" ht="31.5" customHeight="1" x14ac:dyDescent="0.25">
      <c r="A1860" s="67">
        <v>1514</v>
      </c>
      <c r="B1860" s="67" t="s">
        <v>2036</v>
      </c>
      <c r="C1860" s="64" t="s">
        <v>74</v>
      </c>
      <c r="D1860" s="68" t="s">
        <v>1980</v>
      </c>
      <c r="E1860" s="73">
        <v>100</v>
      </c>
      <c r="F1860" s="64" t="s">
        <v>451</v>
      </c>
      <c r="G1860" s="70">
        <v>89</v>
      </c>
      <c r="H1860" s="64" t="s">
        <v>360</v>
      </c>
      <c r="I1860" s="80">
        <v>14809683.67</v>
      </c>
      <c r="J1860" s="162">
        <v>4.9041559856628921E-4</v>
      </c>
      <c r="K1860" s="162">
        <v>3.2301212260965252E-2</v>
      </c>
      <c r="L1860" s="80">
        <v>14809683.67</v>
      </c>
    </row>
    <row r="1861" spans="1:12" ht="31.5" customHeight="1" x14ac:dyDescent="0.25">
      <c r="A1861" s="67">
        <v>1515</v>
      </c>
      <c r="B1861" s="67" t="s">
        <v>2037</v>
      </c>
      <c r="C1861" s="64" t="s">
        <v>74</v>
      </c>
      <c r="D1861" s="68" t="s">
        <v>1980</v>
      </c>
      <c r="E1861" s="73">
        <v>99.9</v>
      </c>
      <c r="F1861" s="64" t="s">
        <v>258</v>
      </c>
      <c r="G1861" s="70">
        <v>148</v>
      </c>
      <c r="H1861" s="64" t="s">
        <v>360</v>
      </c>
      <c r="I1861" s="80">
        <v>16893897.41</v>
      </c>
      <c r="J1861" s="162">
        <v>8.1552256840236874E-4</v>
      </c>
      <c r="K1861" s="162">
        <v>3.684706428002868E-2</v>
      </c>
      <c r="L1861" s="80">
        <v>16893897.41</v>
      </c>
    </row>
    <row r="1862" spans="1:12" ht="31.5" customHeight="1" x14ac:dyDescent="0.25">
      <c r="A1862" s="67">
        <v>1516</v>
      </c>
      <c r="B1862" s="67" t="s">
        <v>2038</v>
      </c>
      <c r="C1862" s="64" t="s">
        <v>74</v>
      </c>
      <c r="D1862" s="68" t="s">
        <v>1980</v>
      </c>
      <c r="E1862" s="73">
        <v>99.6</v>
      </c>
      <c r="F1862" s="64" t="s">
        <v>258</v>
      </c>
      <c r="G1862" s="70">
        <v>122</v>
      </c>
      <c r="H1862" s="64" t="s">
        <v>360</v>
      </c>
      <c r="I1862" s="80">
        <v>16093784.48</v>
      </c>
      <c r="J1862" s="162">
        <v>6.7225509016952015E-4</v>
      </c>
      <c r="K1862" s="162">
        <v>3.5101948168127776E-2</v>
      </c>
      <c r="L1862" s="80">
        <v>16093784.48</v>
      </c>
    </row>
    <row r="1863" spans="1:12" ht="31.5" customHeight="1" x14ac:dyDescent="0.25">
      <c r="A1863" s="67">
        <v>1517</v>
      </c>
      <c r="B1863" s="67" t="s">
        <v>2039</v>
      </c>
      <c r="C1863" s="64" t="s">
        <v>74</v>
      </c>
      <c r="D1863" s="68" t="s">
        <v>1980</v>
      </c>
      <c r="E1863" s="73">
        <v>100</v>
      </c>
      <c r="F1863" s="64" t="s">
        <v>258</v>
      </c>
      <c r="G1863" s="70">
        <v>171</v>
      </c>
      <c r="H1863" s="64" t="s">
        <v>360</v>
      </c>
      <c r="I1863" s="80">
        <v>19424664.420000002</v>
      </c>
      <c r="J1863" s="162">
        <v>9.422591837621963E-4</v>
      </c>
      <c r="K1863" s="162">
        <v>4.2366887943693643E-2</v>
      </c>
      <c r="L1863" s="80">
        <v>19424664.420000002</v>
      </c>
    </row>
    <row r="1864" spans="1:12" ht="31.5" customHeight="1" x14ac:dyDescent="0.25">
      <c r="A1864" s="67">
        <v>1518</v>
      </c>
      <c r="B1864" s="67" t="s">
        <v>2040</v>
      </c>
      <c r="C1864" s="64" t="s">
        <v>74</v>
      </c>
      <c r="D1864" s="68" t="s">
        <v>1980</v>
      </c>
      <c r="E1864" s="73">
        <v>99.5</v>
      </c>
      <c r="F1864" s="64" t="s">
        <v>258</v>
      </c>
      <c r="G1864" s="70">
        <v>131</v>
      </c>
      <c r="H1864" s="64" t="s">
        <v>360</v>
      </c>
      <c r="I1864" s="80">
        <v>17948335.649999999</v>
      </c>
      <c r="J1864" s="162">
        <v>7.2184767878858303E-4</v>
      </c>
      <c r="K1864" s="162">
        <v>3.9146886083468904E-2</v>
      </c>
      <c r="L1864" s="80">
        <v>17948335.649999999</v>
      </c>
    </row>
    <row r="1865" spans="1:12" ht="31.5" customHeight="1" x14ac:dyDescent="0.25">
      <c r="A1865" s="67">
        <v>1519</v>
      </c>
      <c r="B1865" s="67" t="s">
        <v>2041</v>
      </c>
      <c r="C1865" s="64" t="s">
        <v>74</v>
      </c>
      <c r="D1865" s="68" t="s">
        <v>1980</v>
      </c>
      <c r="E1865" s="73">
        <v>99.9</v>
      </c>
      <c r="F1865" s="64" t="s">
        <v>258</v>
      </c>
      <c r="G1865" s="70">
        <v>109</v>
      </c>
      <c r="H1865" s="64" t="s">
        <v>360</v>
      </c>
      <c r="I1865" s="80">
        <v>21921927.620000001</v>
      </c>
      <c r="J1865" s="162">
        <v>6.0062135105309585E-4</v>
      </c>
      <c r="K1865" s="162">
        <v>4.7813636874469233E-2</v>
      </c>
      <c r="L1865" s="80">
        <v>21921927.620000001</v>
      </c>
    </row>
    <row r="1866" spans="1:12" ht="31.5" customHeight="1" x14ac:dyDescent="0.25">
      <c r="A1866" s="67">
        <v>1520</v>
      </c>
      <c r="B1866" s="67" t="s">
        <v>2042</v>
      </c>
      <c r="C1866" s="64" t="s">
        <v>74</v>
      </c>
      <c r="D1866" s="68" t="s">
        <v>1980</v>
      </c>
      <c r="E1866" s="73">
        <v>100</v>
      </c>
      <c r="F1866" s="64" t="s">
        <v>258</v>
      </c>
      <c r="G1866" s="70">
        <v>149</v>
      </c>
      <c r="H1866" s="64" t="s">
        <v>360</v>
      </c>
      <c r="I1866" s="80">
        <v>28690104.27</v>
      </c>
      <c r="J1866" s="162">
        <v>8.2103285602670901E-4</v>
      </c>
      <c r="K1866" s="162">
        <v>6.2575620686062608E-2</v>
      </c>
      <c r="L1866" s="80">
        <v>28690104.27</v>
      </c>
    </row>
    <row r="1867" spans="1:12" ht="31.5" customHeight="1" x14ac:dyDescent="0.25">
      <c r="A1867" s="67">
        <v>1521</v>
      </c>
      <c r="B1867" s="67" t="s">
        <v>2043</v>
      </c>
      <c r="C1867" s="64" t="s">
        <v>74</v>
      </c>
      <c r="D1867" s="68" t="s">
        <v>1980</v>
      </c>
      <c r="E1867" s="73">
        <v>100</v>
      </c>
      <c r="F1867" s="64" t="s">
        <v>258</v>
      </c>
      <c r="G1867" s="70">
        <v>310</v>
      </c>
      <c r="H1867" s="64" t="s">
        <v>360</v>
      </c>
      <c r="I1867" s="80">
        <v>35225490.649999999</v>
      </c>
      <c r="J1867" s="162">
        <v>1.7081891635455019E-3</v>
      </c>
      <c r="K1867" s="162">
        <v>7.6829868607335136E-2</v>
      </c>
      <c r="L1867" s="80">
        <v>35225490.649999999</v>
      </c>
    </row>
    <row r="1868" spans="1:12" ht="31.5" customHeight="1" x14ac:dyDescent="0.25">
      <c r="A1868" s="67">
        <v>1522</v>
      </c>
      <c r="B1868" s="67" t="s">
        <v>2044</v>
      </c>
      <c r="C1868" s="64" t="s">
        <v>74</v>
      </c>
      <c r="D1868" s="68" t="s">
        <v>1980</v>
      </c>
      <c r="E1868" s="73">
        <v>99.9</v>
      </c>
      <c r="F1868" s="64" t="s">
        <v>258</v>
      </c>
      <c r="G1868" s="70">
        <v>369</v>
      </c>
      <c r="H1868" s="64" t="s">
        <v>360</v>
      </c>
      <c r="I1868" s="80">
        <v>41681790.350000001</v>
      </c>
      <c r="J1868" s="162">
        <v>2.0332961333815814E-3</v>
      </c>
      <c r="K1868" s="162">
        <v>9.091162157904506E-2</v>
      </c>
      <c r="L1868" s="80">
        <v>41681790.350000001</v>
      </c>
    </row>
    <row r="1869" spans="1:12" ht="31.5" customHeight="1" x14ac:dyDescent="0.25">
      <c r="A1869" s="67">
        <v>1523</v>
      </c>
      <c r="B1869" s="67" t="s">
        <v>2045</v>
      </c>
      <c r="C1869" s="64" t="s">
        <v>74</v>
      </c>
      <c r="D1869" s="68" t="s">
        <v>1980</v>
      </c>
      <c r="E1869" s="73">
        <v>100</v>
      </c>
      <c r="F1869" s="64" t="s">
        <v>258</v>
      </c>
      <c r="G1869" s="70">
        <v>28</v>
      </c>
      <c r="H1869" s="64" t="s">
        <v>360</v>
      </c>
      <c r="I1869" s="80">
        <v>6226102.9000000004</v>
      </c>
      <c r="J1869" s="162">
        <v>1.5428805348152919E-4</v>
      </c>
      <c r="K1869" s="162">
        <v>1.3579673665744902E-2</v>
      </c>
      <c r="L1869" s="80">
        <v>6226102.9000000004</v>
      </c>
    </row>
    <row r="1870" spans="1:12" ht="31.5" customHeight="1" x14ac:dyDescent="0.25">
      <c r="A1870" s="67">
        <v>1524</v>
      </c>
      <c r="B1870" s="111" t="s">
        <v>2046</v>
      </c>
      <c r="C1870" s="64" t="s">
        <v>74</v>
      </c>
      <c r="D1870" s="68" t="s">
        <v>1980</v>
      </c>
      <c r="E1870" s="73">
        <v>100</v>
      </c>
      <c r="F1870" s="64" t="s">
        <v>258</v>
      </c>
      <c r="G1870" s="70">
        <v>31</v>
      </c>
      <c r="H1870" s="64" t="s">
        <v>360</v>
      </c>
      <c r="I1870" s="80">
        <v>6688870.8600000003</v>
      </c>
      <c r="J1870" s="162">
        <v>1.708189163545502E-4</v>
      </c>
      <c r="K1870" s="162">
        <v>1.4589010964002934E-2</v>
      </c>
      <c r="L1870" s="80">
        <v>6688870.8600000003</v>
      </c>
    </row>
    <row r="1871" spans="1:12" ht="31.5" customHeight="1" x14ac:dyDescent="0.25">
      <c r="A1871" s="67">
        <v>1525</v>
      </c>
      <c r="B1871" s="67" t="s">
        <v>2047</v>
      </c>
      <c r="C1871" s="64" t="s">
        <v>74</v>
      </c>
      <c r="D1871" s="68" t="s">
        <v>1980</v>
      </c>
      <c r="E1871" s="73">
        <v>99.6</v>
      </c>
      <c r="F1871" s="64" t="s">
        <v>258</v>
      </c>
      <c r="G1871" s="70">
        <v>25</v>
      </c>
      <c r="H1871" s="64" t="s">
        <v>360</v>
      </c>
      <c r="I1871" s="80">
        <v>5785928.1100000003</v>
      </c>
      <c r="J1871" s="162">
        <v>1.3775719060850821E-4</v>
      </c>
      <c r="K1871" s="162">
        <v>1.2619614042559459E-2</v>
      </c>
      <c r="L1871" s="80">
        <v>5785928.1100000003</v>
      </c>
    </row>
    <row r="1872" spans="1:12" ht="31.5" customHeight="1" x14ac:dyDescent="0.25">
      <c r="A1872" s="67">
        <v>1526</v>
      </c>
      <c r="B1872" s="67" t="s">
        <v>2048</v>
      </c>
      <c r="C1872" s="64" t="s">
        <v>74</v>
      </c>
      <c r="D1872" s="68" t="s">
        <v>1980</v>
      </c>
      <c r="E1872" s="73">
        <v>100</v>
      </c>
      <c r="F1872" s="64" t="s">
        <v>258</v>
      </c>
      <c r="G1872" s="70">
        <v>34</v>
      </c>
      <c r="H1872" s="64" t="s">
        <v>360</v>
      </c>
      <c r="I1872" s="80">
        <v>6720999.2699999996</v>
      </c>
      <c r="J1872" s="162">
        <v>1.8734977922757121E-4</v>
      </c>
      <c r="K1872" s="162">
        <v>1.465908582948568E-2</v>
      </c>
      <c r="L1872" s="80">
        <v>6720999.2699999996</v>
      </c>
    </row>
    <row r="1873" spans="1:12" ht="31.5" customHeight="1" x14ac:dyDescent="0.25">
      <c r="A1873" s="67">
        <v>1527</v>
      </c>
      <c r="B1873" s="67" t="s">
        <v>2049</v>
      </c>
      <c r="C1873" s="64" t="s">
        <v>74</v>
      </c>
      <c r="D1873" s="68" t="s">
        <v>1980</v>
      </c>
      <c r="E1873" s="73">
        <v>99.9</v>
      </c>
      <c r="F1873" s="64" t="s">
        <v>258</v>
      </c>
      <c r="G1873" s="70">
        <v>47</v>
      </c>
      <c r="H1873" s="64" t="s">
        <v>360</v>
      </c>
      <c r="I1873" s="80">
        <v>8787832.5099999998</v>
      </c>
      <c r="J1873" s="162">
        <v>2.589835183439955E-4</v>
      </c>
      <c r="K1873" s="162">
        <v>1.9167029461563175E-2</v>
      </c>
      <c r="L1873" s="80">
        <v>8787832.5099999998</v>
      </c>
    </row>
    <row r="1874" spans="1:12" ht="31.5" customHeight="1" x14ac:dyDescent="0.25">
      <c r="A1874" s="67">
        <v>1528</v>
      </c>
      <c r="B1874" s="67" t="s">
        <v>2050</v>
      </c>
      <c r="C1874" s="64" t="s">
        <v>74</v>
      </c>
      <c r="D1874" s="68" t="s">
        <v>1980</v>
      </c>
      <c r="E1874" s="73">
        <v>100</v>
      </c>
      <c r="F1874" s="64" t="s">
        <v>258</v>
      </c>
      <c r="G1874" s="70">
        <v>33</v>
      </c>
      <c r="H1874" s="64" t="s">
        <v>360</v>
      </c>
      <c r="I1874" s="80">
        <v>6500874.1200000001</v>
      </c>
      <c r="J1874" s="162">
        <v>1.8183949160323085E-4</v>
      </c>
      <c r="K1874" s="162">
        <v>1.4178973670943756E-2</v>
      </c>
      <c r="L1874" s="80">
        <v>6500874.1200000001</v>
      </c>
    </row>
    <row r="1875" spans="1:12" ht="31.5" customHeight="1" x14ac:dyDescent="0.25">
      <c r="A1875" s="67">
        <v>1529</v>
      </c>
      <c r="B1875" s="67" t="s">
        <v>2051</v>
      </c>
      <c r="C1875" s="64" t="s">
        <v>74</v>
      </c>
      <c r="D1875" s="68" t="s">
        <v>1980</v>
      </c>
      <c r="E1875" s="73">
        <v>100</v>
      </c>
      <c r="F1875" s="64" t="s">
        <v>258</v>
      </c>
      <c r="G1875" s="70">
        <v>35</v>
      </c>
      <c r="H1875" s="64" t="s">
        <v>360</v>
      </c>
      <c r="I1875" s="80">
        <v>6203628.4500000002</v>
      </c>
      <c r="J1875" s="162">
        <v>1.9286006685191151E-4</v>
      </c>
      <c r="K1875" s="162">
        <v>1.3530654929350889E-2</v>
      </c>
      <c r="L1875" s="80">
        <v>6203628.4500000002</v>
      </c>
    </row>
    <row r="1876" spans="1:12" ht="31.5" customHeight="1" x14ac:dyDescent="0.25">
      <c r="A1876" s="67">
        <v>1530</v>
      </c>
      <c r="B1876" s="67" t="s">
        <v>2052</v>
      </c>
      <c r="C1876" s="64" t="s">
        <v>74</v>
      </c>
      <c r="D1876" s="68" t="s">
        <v>1980</v>
      </c>
      <c r="E1876" s="73">
        <v>100</v>
      </c>
      <c r="F1876" s="64" t="s">
        <v>258</v>
      </c>
      <c r="G1876" s="70">
        <v>39</v>
      </c>
      <c r="H1876" s="64" t="s">
        <v>360</v>
      </c>
      <c r="I1876" s="80">
        <v>7017683.29</v>
      </c>
      <c r="J1876" s="162">
        <v>2.1490121734927284E-4</v>
      </c>
      <c r="K1876" s="162">
        <v>1.530617956342338E-2</v>
      </c>
      <c r="L1876" s="80">
        <v>7017683.29</v>
      </c>
    </row>
    <row r="1877" spans="1:12" ht="31.5" customHeight="1" x14ac:dyDescent="0.25">
      <c r="A1877" s="67">
        <v>1531</v>
      </c>
      <c r="B1877" s="67" t="s">
        <v>2053</v>
      </c>
      <c r="C1877" s="64" t="s">
        <v>74</v>
      </c>
      <c r="D1877" s="68" t="s">
        <v>1980</v>
      </c>
      <c r="E1877" s="73">
        <v>100</v>
      </c>
      <c r="F1877" s="64" t="s">
        <v>258</v>
      </c>
      <c r="G1877" s="70">
        <v>35</v>
      </c>
      <c r="H1877" s="64" t="s">
        <v>360</v>
      </c>
      <c r="I1877" s="80">
        <v>6671663.8899999997</v>
      </c>
      <c r="J1877" s="162">
        <v>1.9286006685191151E-4</v>
      </c>
      <c r="K1877" s="162">
        <v>1.4551481061087857E-2</v>
      </c>
      <c r="L1877" s="80">
        <v>6671663.8899999997</v>
      </c>
    </row>
    <row r="1878" spans="1:12" ht="31.5" customHeight="1" x14ac:dyDescent="0.25">
      <c r="A1878" s="67">
        <v>1532</v>
      </c>
      <c r="B1878" s="67" t="s">
        <v>2054</v>
      </c>
      <c r="C1878" s="64" t="s">
        <v>74</v>
      </c>
      <c r="D1878" s="68" t="s">
        <v>1980</v>
      </c>
      <c r="E1878" s="73">
        <v>100</v>
      </c>
      <c r="F1878" s="64" t="s">
        <v>258</v>
      </c>
      <c r="G1878" s="70">
        <v>25</v>
      </c>
      <c r="H1878" s="64" t="s">
        <v>360</v>
      </c>
      <c r="I1878" s="80">
        <v>5948404.4900000002</v>
      </c>
      <c r="J1878" s="162">
        <v>1.3775719060850821E-4</v>
      </c>
      <c r="K1878" s="162">
        <v>1.2973989203752435E-2</v>
      </c>
      <c r="L1878" s="80">
        <v>5948404.4900000002</v>
      </c>
    </row>
    <row r="1879" spans="1:12" ht="31.5" customHeight="1" x14ac:dyDescent="0.25">
      <c r="A1879" s="67">
        <v>1533</v>
      </c>
      <c r="B1879" s="67" t="s">
        <v>2055</v>
      </c>
      <c r="C1879" s="64" t="s">
        <v>74</v>
      </c>
      <c r="D1879" s="68" t="s">
        <v>1980</v>
      </c>
      <c r="E1879" s="73">
        <v>98.9</v>
      </c>
      <c r="F1879" s="64" t="s">
        <v>293</v>
      </c>
      <c r="G1879" s="70">
        <v>128158</v>
      </c>
      <c r="H1879" s="64" t="s">
        <v>769</v>
      </c>
      <c r="I1879" s="80">
        <v>13097715.810000001</v>
      </c>
      <c r="J1879" s="162">
        <v>0.70618744136020783</v>
      </c>
      <c r="K1879" s="162">
        <v>2.856726098543403E-2</v>
      </c>
      <c r="L1879" s="80">
        <v>13097715.810000001</v>
      </c>
    </row>
    <row r="1880" spans="1:12" ht="31.5" customHeight="1" x14ac:dyDescent="0.25">
      <c r="A1880" s="67">
        <v>1534</v>
      </c>
      <c r="B1880" s="67" t="s">
        <v>2056</v>
      </c>
      <c r="C1880" s="64" t="s">
        <v>74</v>
      </c>
      <c r="D1880" s="68" t="s">
        <v>1980</v>
      </c>
      <c r="E1880" s="73">
        <v>97.1</v>
      </c>
      <c r="F1880" s="64" t="s">
        <v>293</v>
      </c>
      <c r="G1880" s="70">
        <v>70056</v>
      </c>
      <c r="H1880" s="64" t="s">
        <v>769</v>
      </c>
      <c r="I1880" s="80">
        <v>18567578.629999999</v>
      </c>
      <c r="J1880" s="162">
        <v>0.38602870981078607</v>
      </c>
      <c r="K1880" s="162">
        <v>4.0497509053128371E-2</v>
      </c>
      <c r="L1880" s="80">
        <v>18567578.629999999</v>
      </c>
    </row>
    <row r="1881" spans="1:12" ht="31.5" customHeight="1" x14ac:dyDescent="0.25">
      <c r="A1881" s="67">
        <v>1535</v>
      </c>
      <c r="B1881" s="67" t="s">
        <v>2057</v>
      </c>
      <c r="C1881" s="64" t="s">
        <v>74</v>
      </c>
      <c r="D1881" s="68" t="s">
        <v>1980</v>
      </c>
      <c r="E1881" s="73">
        <v>99.1</v>
      </c>
      <c r="F1881" s="64" t="s">
        <v>293</v>
      </c>
      <c r="G1881" s="70">
        <v>274960</v>
      </c>
      <c r="H1881" s="64" t="s">
        <v>769</v>
      </c>
      <c r="I1881" s="80">
        <v>22340128.57</v>
      </c>
      <c r="J1881" s="162">
        <v>1.5151086851886169</v>
      </c>
      <c r="K1881" s="162">
        <v>4.8725769635349962E-2</v>
      </c>
      <c r="L1881" s="80">
        <v>22340128.57</v>
      </c>
    </row>
    <row r="1882" spans="1:12" ht="31.5" customHeight="1" x14ac:dyDescent="0.25">
      <c r="A1882" s="67">
        <v>1536</v>
      </c>
      <c r="B1882" s="67" t="s">
        <v>2058</v>
      </c>
      <c r="C1882" s="64" t="s">
        <v>74</v>
      </c>
      <c r="D1882" s="68" t="s">
        <v>1980</v>
      </c>
      <c r="E1882" s="73">
        <v>99.5</v>
      </c>
      <c r="F1882" s="64" t="s">
        <v>2059</v>
      </c>
      <c r="G1882" s="70">
        <v>700</v>
      </c>
      <c r="H1882" s="64" t="s">
        <v>15</v>
      </c>
      <c r="I1882" s="72">
        <v>13523324.550000001</v>
      </c>
      <c r="J1882" s="162">
        <v>27.100271002710024</v>
      </c>
      <c r="K1882" s="162">
        <v>20.239656918501172</v>
      </c>
      <c r="L1882" s="72">
        <v>14617425.390000001</v>
      </c>
    </row>
    <row r="1883" spans="1:12" ht="126" customHeight="1" x14ac:dyDescent="0.25">
      <c r="A1883" s="67">
        <v>1537</v>
      </c>
      <c r="B1883" s="67" t="s">
        <v>2060</v>
      </c>
      <c r="C1883" s="64" t="s">
        <v>74</v>
      </c>
      <c r="D1883" s="68" t="s">
        <v>1980</v>
      </c>
      <c r="E1883" s="73">
        <v>100</v>
      </c>
      <c r="F1883" s="64" t="s">
        <v>425</v>
      </c>
      <c r="G1883" s="70">
        <v>59</v>
      </c>
      <c r="H1883" s="64" t="s">
        <v>2061</v>
      </c>
      <c r="I1883" s="80">
        <v>0</v>
      </c>
      <c r="J1883" s="184" t="s">
        <v>201</v>
      </c>
      <c r="K1883" s="183" t="s">
        <v>201</v>
      </c>
      <c r="L1883" s="80">
        <f t="shared" ref="L1883" si="10">I1883</f>
        <v>0</v>
      </c>
    </row>
    <row r="1884" spans="1:12" ht="31.5" customHeight="1" x14ac:dyDescent="0.25">
      <c r="A1884" s="67">
        <v>1538</v>
      </c>
      <c r="B1884" s="68" t="s">
        <v>2062</v>
      </c>
      <c r="C1884" s="68" t="s">
        <v>74</v>
      </c>
      <c r="D1884" s="68" t="s">
        <v>1980</v>
      </c>
      <c r="E1884" s="73">
        <v>100</v>
      </c>
      <c r="F1884" s="68" t="s">
        <v>2063</v>
      </c>
      <c r="G1884" s="76">
        <v>477</v>
      </c>
      <c r="H1884" s="68" t="s">
        <v>2064</v>
      </c>
      <c r="I1884" s="86">
        <v>12322096</v>
      </c>
      <c r="J1884" s="163">
        <v>0.32863230221836726</v>
      </c>
      <c r="K1884" s="163">
        <v>0.24237359028076852</v>
      </c>
      <c r="L1884" s="86">
        <v>30075188.760000002</v>
      </c>
    </row>
    <row r="1885" spans="1:12" ht="78.75" customHeight="1" x14ac:dyDescent="0.25">
      <c r="A1885" s="67">
        <v>1539</v>
      </c>
      <c r="B1885" s="68" t="s">
        <v>2065</v>
      </c>
      <c r="C1885" s="68" t="s">
        <v>74</v>
      </c>
      <c r="D1885" s="68" t="s">
        <v>1980</v>
      </c>
      <c r="E1885" s="73">
        <v>100</v>
      </c>
      <c r="F1885" s="68" t="s">
        <v>2066</v>
      </c>
      <c r="G1885" s="76">
        <v>9395</v>
      </c>
      <c r="H1885" s="68" t="s">
        <v>15</v>
      </c>
      <c r="I1885" s="86">
        <v>46716345.840000004</v>
      </c>
      <c r="J1885" s="184" t="s">
        <v>201</v>
      </c>
      <c r="K1885" s="183" t="s">
        <v>201</v>
      </c>
      <c r="L1885" s="86">
        <v>46716345.840000004</v>
      </c>
    </row>
    <row r="1886" spans="1:12" ht="47.25" customHeight="1" x14ac:dyDescent="0.25">
      <c r="A1886" s="67">
        <v>1540</v>
      </c>
      <c r="B1886" s="68" t="s">
        <v>2067</v>
      </c>
      <c r="C1886" s="68" t="s">
        <v>74</v>
      </c>
      <c r="D1886" s="68" t="s">
        <v>1980</v>
      </c>
      <c r="E1886" s="76">
        <v>100</v>
      </c>
      <c r="F1886" s="68" t="s">
        <v>1998</v>
      </c>
      <c r="G1886" s="76">
        <v>0</v>
      </c>
      <c r="H1886" s="68" t="s">
        <v>319</v>
      </c>
      <c r="I1886" s="86">
        <v>0</v>
      </c>
      <c r="J1886" s="163"/>
      <c r="K1886" s="163"/>
      <c r="L1886" s="86">
        <v>0</v>
      </c>
    </row>
    <row r="1887" spans="1:12" ht="31.5" customHeight="1" x14ac:dyDescent="0.25">
      <c r="A1887" s="67">
        <v>1541</v>
      </c>
      <c r="B1887" s="91" t="s">
        <v>2068</v>
      </c>
      <c r="C1887" s="64" t="s">
        <v>78</v>
      </c>
      <c r="D1887" s="77" t="s">
        <v>1980</v>
      </c>
      <c r="E1887" s="78">
        <v>100</v>
      </c>
      <c r="F1887" s="77" t="s">
        <v>81</v>
      </c>
      <c r="G1887" s="70" t="s">
        <v>201</v>
      </c>
      <c r="H1887" s="69" t="s">
        <v>201</v>
      </c>
      <c r="I1887" s="2">
        <v>10042134.640000001</v>
      </c>
      <c r="J1887" s="183" t="s">
        <v>201</v>
      </c>
      <c r="K1887" s="166">
        <v>3.9523415709950389</v>
      </c>
      <c r="L1887" s="2">
        <v>3894199.77</v>
      </c>
    </row>
    <row r="1888" spans="1:12" ht="16.5" customHeight="1" x14ac:dyDescent="0.25">
      <c r="A1888" s="192">
        <v>1542</v>
      </c>
      <c r="B1888" s="189" t="s">
        <v>2069</v>
      </c>
      <c r="C1888" s="189" t="s">
        <v>78</v>
      </c>
      <c r="D1888" s="189" t="s">
        <v>1980</v>
      </c>
      <c r="E1888" s="214">
        <v>100</v>
      </c>
      <c r="F1888" s="189" t="s">
        <v>83</v>
      </c>
      <c r="G1888" s="87">
        <v>8477</v>
      </c>
      <c r="H1888" s="79" t="s">
        <v>84</v>
      </c>
      <c r="I1888" s="81">
        <v>26061826</v>
      </c>
      <c r="J1888" s="162">
        <v>4.5313611942822851E-2</v>
      </c>
      <c r="K1888" s="162">
        <v>6.0634234849792426E-2</v>
      </c>
      <c r="L1888" s="81">
        <v>26061826</v>
      </c>
    </row>
    <row r="1889" spans="1:12" ht="16.5" customHeight="1" x14ac:dyDescent="0.25">
      <c r="A1889" s="192"/>
      <c r="B1889" s="188" t="s">
        <v>2069</v>
      </c>
      <c r="C1889" s="188" t="s">
        <v>78</v>
      </c>
      <c r="D1889" s="188" t="s">
        <v>1980</v>
      </c>
      <c r="E1889" s="199">
        <v>1</v>
      </c>
      <c r="F1889" s="188" t="s">
        <v>83</v>
      </c>
      <c r="G1889" s="87">
        <v>223655</v>
      </c>
      <c r="H1889" s="79" t="s">
        <v>85</v>
      </c>
      <c r="I1889" s="81">
        <v>190366326</v>
      </c>
      <c r="J1889" s="162">
        <v>1.195542748504429</v>
      </c>
      <c r="K1889" s="162">
        <v>0.44289745922546431</v>
      </c>
      <c r="L1889" s="81">
        <v>158661159</v>
      </c>
    </row>
    <row r="1890" spans="1:12" ht="16.5" customHeight="1" x14ac:dyDescent="0.25">
      <c r="A1890" s="192"/>
      <c r="B1890" s="188" t="s">
        <v>2069</v>
      </c>
      <c r="C1890" s="188" t="s">
        <v>78</v>
      </c>
      <c r="D1890" s="188" t="s">
        <v>1980</v>
      </c>
      <c r="E1890" s="199">
        <v>1</v>
      </c>
      <c r="F1890" s="188" t="s">
        <v>83</v>
      </c>
      <c r="G1890" s="87">
        <v>6181</v>
      </c>
      <c r="H1890" s="79" t="s">
        <v>86</v>
      </c>
      <c r="I1890" s="81">
        <v>5804557</v>
      </c>
      <c r="J1890" s="162">
        <v>3.3040395826187098E-2</v>
      </c>
      <c r="K1890" s="162">
        <v>1.350461292838831E-2</v>
      </c>
      <c r="L1890" s="81">
        <v>5804557</v>
      </c>
    </row>
    <row r="1891" spans="1:12" ht="16.5" customHeight="1" x14ac:dyDescent="0.25">
      <c r="A1891" s="192"/>
      <c r="B1891" s="188" t="s">
        <v>2069</v>
      </c>
      <c r="C1891" s="188" t="s">
        <v>78</v>
      </c>
      <c r="D1891" s="188" t="s">
        <v>1980</v>
      </c>
      <c r="E1891" s="199">
        <v>1</v>
      </c>
      <c r="F1891" s="188" t="s">
        <v>83</v>
      </c>
      <c r="G1891" s="87">
        <v>19604</v>
      </c>
      <c r="H1891" s="79" t="s">
        <v>87</v>
      </c>
      <c r="I1891" s="81">
        <v>46866404</v>
      </c>
      <c r="J1891" s="162">
        <v>0.10479273900284287</v>
      </c>
      <c r="K1891" s="162">
        <v>0.10903720049014412</v>
      </c>
      <c r="L1891" s="81">
        <v>46532796</v>
      </c>
    </row>
    <row r="1892" spans="1:12" ht="16.5" customHeight="1" x14ac:dyDescent="0.25">
      <c r="A1892" s="192"/>
      <c r="B1892" s="188" t="s">
        <v>2069</v>
      </c>
      <c r="C1892" s="188" t="s">
        <v>78</v>
      </c>
      <c r="D1892" s="188" t="s">
        <v>1980</v>
      </c>
      <c r="E1892" s="199">
        <v>1</v>
      </c>
      <c r="F1892" s="188" t="s">
        <v>83</v>
      </c>
      <c r="G1892" s="87">
        <v>4464</v>
      </c>
      <c r="H1892" s="79" t="s">
        <v>88</v>
      </c>
      <c r="I1892" s="81">
        <v>280126804</v>
      </c>
      <c r="J1892" s="162">
        <v>2.3862211125723867E-2</v>
      </c>
      <c r="K1892" s="162">
        <v>0.6517300215824392</v>
      </c>
      <c r="L1892" s="81">
        <v>280018779</v>
      </c>
    </row>
    <row r="1893" spans="1:12" ht="16.5" customHeight="1" x14ac:dyDescent="0.25">
      <c r="A1893" s="192"/>
      <c r="B1893" s="188" t="s">
        <v>2069</v>
      </c>
      <c r="C1893" s="188" t="s">
        <v>78</v>
      </c>
      <c r="D1893" s="188" t="s">
        <v>1980</v>
      </c>
      <c r="E1893" s="199">
        <v>1</v>
      </c>
      <c r="F1893" s="188" t="s">
        <v>83</v>
      </c>
      <c r="G1893" s="87">
        <v>568</v>
      </c>
      <c r="H1893" s="79" t="s">
        <v>89</v>
      </c>
      <c r="I1893" s="81">
        <v>11461994</v>
      </c>
      <c r="J1893" s="162">
        <v>3.0362311647426422E-3</v>
      </c>
      <c r="K1893" s="162">
        <v>2.6666943292573273E-2</v>
      </c>
      <c r="L1893" s="81">
        <v>11461994</v>
      </c>
    </row>
    <row r="1894" spans="1:12" ht="31.5" customHeight="1" x14ac:dyDescent="0.25">
      <c r="A1894" s="67">
        <v>1543</v>
      </c>
      <c r="B1894" s="24" t="s">
        <v>2070</v>
      </c>
      <c r="C1894" s="64" t="s">
        <v>78</v>
      </c>
      <c r="D1894" s="77" t="s">
        <v>1980</v>
      </c>
      <c r="E1894" s="70">
        <v>100</v>
      </c>
      <c r="F1894" s="64" t="s">
        <v>199</v>
      </c>
      <c r="G1894" s="70" t="s">
        <v>201</v>
      </c>
      <c r="H1894" s="69" t="s">
        <v>201</v>
      </c>
      <c r="I1894" s="80">
        <f t="shared" ref="I1894" si="11">L1894+N1894</f>
        <v>26185000</v>
      </c>
      <c r="J1894" s="162" t="s">
        <v>201</v>
      </c>
      <c r="K1894" s="162">
        <v>4.6435504900847286</v>
      </c>
      <c r="L1894" s="12">
        <v>26185000</v>
      </c>
    </row>
    <row r="1895" spans="1:12" ht="47.25" customHeight="1" x14ac:dyDescent="0.25">
      <c r="A1895" s="67">
        <v>1544</v>
      </c>
      <c r="B1895" s="64" t="s">
        <v>2071</v>
      </c>
      <c r="C1895" s="64" t="s">
        <v>74</v>
      </c>
      <c r="D1895" s="77" t="s">
        <v>1980</v>
      </c>
      <c r="E1895" s="70">
        <v>100</v>
      </c>
      <c r="F1895" s="64" t="s">
        <v>200</v>
      </c>
      <c r="G1895" s="70" t="s">
        <v>201</v>
      </c>
      <c r="H1895" s="69" t="s">
        <v>201</v>
      </c>
      <c r="I1895" s="80">
        <v>36728259.979999997</v>
      </c>
      <c r="J1895" s="162" t="s">
        <v>201</v>
      </c>
      <c r="K1895" s="162">
        <v>0.72967431945699524</v>
      </c>
      <c r="L1895" s="80">
        <v>36728259.979999997</v>
      </c>
    </row>
    <row r="1896" spans="1:12" ht="78.75" customHeight="1" x14ac:dyDescent="0.25">
      <c r="A1896" s="67">
        <v>1545</v>
      </c>
      <c r="B1896" s="67" t="s">
        <v>2072</v>
      </c>
      <c r="C1896" s="67" t="s">
        <v>74</v>
      </c>
      <c r="D1896" s="77" t="s">
        <v>1980</v>
      </c>
      <c r="E1896" s="73">
        <v>95.9</v>
      </c>
      <c r="F1896" s="67" t="s">
        <v>293</v>
      </c>
      <c r="G1896" s="73">
        <v>828</v>
      </c>
      <c r="H1896" s="67" t="s">
        <v>360</v>
      </c>
      <c r="I1896" s="72">
        <v>37267002.109999999</v>
      </c>
      <c r="J1896" s="164">
        <v>4.5625181529537926E-3</v>
      </c>
      <c r="K1896" s="164">
        <v>8.1282583227852964E-2</v>
      </c>
      <c r="L1896" s="72">
        <v>37267002.109999999</v>
      </c>
    </row>
    <row r="1897" spans="1:12" ht="31.5" customHeight="1" x14ac:dyDescent="0.25">
      <c r="A1897" s="67">
        <v>1546</v>
      </c>
      <c r="B1897" s="41" t="s">
        <v>2073</v>
      </c>
      <c r="C1897" s="67" t="s">
        <v>78</v>
      </c>
      <c r="D1897" s="77" t="s">
        <v>1980</v>
      </c>
      <c r="E1897" s="73">
        <v>89.8</v>
      </c>
      <c r="F1897" s="67" t="s">
        <v>350</v>
      </c>
      <c r="G1897" s="70">
        <v>597</v>
      </c>
      <c r="H1897" s="8" t="s">
        <v>15</v>
      </c>
      <c r="I1897" s="80">
        <v>53328570.939999998</v>
      </c>
      <c r="J1897" s="164">
        <v>3.2896417117311764E-3</v>
      </c>
      <c r="K1897" s="164">
        <v>0.11631426625244611</v>
      </c>
      <c r="L1897" s="80">
        <v>72498518.480000004</v>
      </c>
    </row>
    <row r="1898" spans="1:12" ht="31.5" customHeight="1" x14ac:dyDescent="0.25">
      <c r="A1898" s="67">
        <v>1547</v>
      </c>
      <c r="B1898" s="41" t="s">
        <v>2074</v>
      </c>
      <c r="C1898" s="67" t="s">
        <v>78</v>
      </c>
      <c r="D1898" s="77" t="s">
        <v>1980</v>
      </c>
      <c r="E1898" s="73">
        <v>91</v>
      </c>
      <c r="F1898" s="67" t="s">
        <v>350</v>
      </c>
      <c r="G1898" s="70">
        <v>604</v>
      </c>
      <c r="H1898" s="8" t="s">
        <v>15</v>
      </c>
      <c r="I1898" s="80">
        <v>25914607</v>
      </c>
      <c r="J1898" s="164">
        <v>3.3282137251015591E-3</v>
      </c>
      <c r="K1898" s="164">
        <v>5.6522018972097056E-2</v>
      </c>
      <c r="L1898" s="80">
        <v>27361051</v>
      </c>
    </row>
    <row r="1899" spans="1:12" ht="31.5" customHeight="1" x14ac:dyDescent="0.25">
      <c r="A1899" s="67">
        <v>1548</v>
      </c>
      <c r="B1899" s="69" t="s">
        <v>2075</v>
      </c>
      <c r="C1899" s="69" t="s">
        <v>74</v>
      </c>
      <c r="D1899" s="71" t="s">
        <v>2076</v>
      </c>
      <c r="E1899" s="73">
        <v>100</v>
      </c>
      <c r="F1899" s="69" t="s">
        <v>278</v>
      </c>
      <c r="G1899" s="70">
        <v>38</v>
      </c>
      <c r="H1899" s="71" t="s">
        <v>15</v>
      </c>
      <c r="I1899" s="80">
        <v>14823370.42</v>
      </c>
      <c r="J1899" s="162">
        <v>2.0939092972493251E-4</v>
      </c>
      <c r="K1899" s="162">
        <v>3.2331064256913573E-2</v>
      </c>
      <c r="L1899" s="80">
        <v>14823370.42</v>
      </c>
    </row>
    <row r="1900" spans="1:12" ht="31.5" customHeight="1" x14ac:dyDescent="0.25">
      <c r="A1900" s="67">
        <v>1549</v>
      </c>
      <c r="B1900" s="69" t="s">
        <v>2077</v>
      </c>
      <c r="C1900" s="69" t="s">
        <v>74</v>
      </c>
      <c r="D1900" s="69" t="s">
        <v>2076</v>
      </c>
      <c r="E1900" s="70">
        <v>100</v>
      </c>
      <c r="F1900" s="69" t="s">
        <v>451</v>
      </c>
      <c r="G1900" s="70">
        <v>39</v>
      </c>
      <c r="H1900" s="71" t="s">
        <v>15</v>
      </c>
      <c r="I1900" s="80">
        <v>15289861.710000001</v>
      </c>
      <c r="J1900" s="162">
        <v>2.1490121734927284E-4</v>
      </c>
      <c r="K1900" s="162">
        <v>3.334852246277014E-2</v>
      </c>
      <c r="L1900" s="80">
        <v>15289861.710000001</v>
      </c>
    </row>
    <row r="1901" spans="1:12" ht="31.5" customHeight="1" x14ac:dyDescent="0.25">
      <c r="A1901" s="67">
        <v>1550</v>
      </c>
      <c r="B1901" s="69" t="s">
        <v>2078</v>
      </c>
      <c r="C1901" s="69" t="s">
        <v>74</v>
      </c>
      <c r="D1901" s="69" t="s">
        <v>2076</v>
      </c>
      <c r="E1901" s="70">
        <v>100</v>
      </c>
      <c r="F1901" s="69" t="s">
        <v>278</v>
      </c>
      <c r="G1901" s="70">
        <v>132</v>
      </c>
      <c r="H1901" s="71" t="s">
        <v>15</v>
      </c>
      <c r="I1901" s="80">
        <v>18034914.510000002</v>
      </c>
      <c r="J1901" s="162">
        <v>7.2735796641292341E-4</v>
      </c>
      <c r="K1901" s="162">
        <v>3.9335722131320319E-2</v>
      </c>
      <c r="L1901" s="80">
        <v>18034914.510000002</v>
      </c>
    </row>
    <row r="1902" spans="1:12" ht="31.5" customHeight="1" x14ac:dyDescent="0.25">
      <c r="A1902" s="67">
        <v>1551</v>
      </c>
      <c r="B1902" s="69" t="s">
        <v>2079</v>
      </c>
      <c r="C1902" s="69" t="s">
        <v>74</v>
      </c>
      <c r="D1902" s="69" t="s">
        <v>2076</v>
      </c>
      <c r="E1902" s="70">
        <v>100</v>
      </c>
      <c r="F1902" s="69" t="s">
        <v>278</v>
      </c>
      <c r="G1902" s="70">
        <v>15</v>
      </c>
      <c r="H1902" s="71" t="s">
        <v>15</v>
      </c>
      <c r="I1902" s="80">
        <v>7881420.7800000003</v>
      </c>
      <c r="J1902" s="162">
        <v>8.2654314365104937E-5</v>
      </c>
      <c r="K1902" s="162">
        <v>1.719006639206375E-2</v>
      </c>
      <c r="L1902" s="80">
        <v>7881420.7800000003</v>
      </c>
    </row>
    <row r="1903" spans="1:12" ht="31.5" customHeight="1" x14ac:dyDescent="0.25">
      <c r="A1903" s="67">
        <v>1552</v>
      </c>
      <c r="B1903" s="69" t="s">
        <v>2080</v>
      </c>
      <c r="C1903" s="69" t="s">
        <v>74</v>
      </c>
      <c r="D1903" s="69" t="s">
        <v>2076</v>
      </c>
      <c r="E1903" s="70">
        <v>100</v>
      </c>
      <c r="F1903" s="69" t="s">
        <v>278</v>
      </c>
      <c r="G1903" s="70">
        <v>177</v>
      </c>
      <c r="H1903" s="71" t="s">
        <v>15</v>
      </c>
      <c r="I1903" s="80">
        <v>19700704.960000001</v>
      </c>
      <c r="J1903" s="162">
        <v>9.7532090950823826E-4</v>
      </c>
      <c r="K1903" s="162">
        <v>4.2968956446563386E-2</v>
      </c>
      <c r="L1903" s="80">
        <v>19700704.960000001</v>
      </c>
    </row>
    <row r="1904" spans="1:12" ht="31.5" customHeight="1" x14ac:dyDescent="0.25">
      <c r="A1904" s="67">
        <v>1553</v>
      </c>
      <c r="B1904" s="69" t="s">
        <v>2081</v>
      </c>
      <c r="C1904" s="69" t="s">
        <v>74</v>
      </c>
      <c r="D1904" s="69" t="s">
        <v>2076</v>
      </c>
      <c r="E1904" s="70">
        <v>100</v>
      </c>
      <c r="F1904" s="69" t="s">
        <v>278</v>
      </c>
      <c r="G1904" s="70">
        <v>8</v>
      </c>
      <c r="H1904" s="71" t="s">
        <v>15</v>
      </c>
      <c r="I1904" s="80">
        <v>4896491.9400000004</v>
      </c>
      <c r="J1904" s="162">
        <v>4.4082300994722632E-5</v>
      </c>
      <c r="K1904" s="162">
        <v>1.067967615057409E-2</v>
      </c>
      <c r="L1904" s="80">
        <v>4896491.9400000004</v>
      </c>
    </row>
    <row r="1905" spans="1:12" ht="31.5" customHeight="1" x14ac:dyDescent="0.25">
      <c r="A1905" s="67">
        <v>1554</v>
      </c>
      <c r="B1905" s="69" t="s">
        <v>2082</v>
      </c>
      <c r="C1905" s="69" t="s">
        <v>74</v>
      </c>
      <c r="D1905" s="69" t="s">
        <v>2076</v>
      </c>
      <c r="E1905" s="70">
        <v>100</v>
      </c>
      <c r="F1905" s="69" t="s">
        <v>278</v>
      </c>
      <c r="G1905" s="70">
        <v>58</v>
      </c>
      <c r="H1905" s="71" t="s">
        <v>15</v>
      </c>
      <c r="I1905" s="80">
        <v>14185773.35</v>
      </c>
      <c r="J1905" s="162">
        <v>3.1959668221173909E-4</v>
      </c>
      <c r="K1905" s="162">
        <v>3.0940409415530352E-2</v>
      </c>
      <c r="L1905" s="80">
        <v>14185773.35</v>
      </c>
    </row>
    <row r="1906" spans="1:12" ht="31.5" customHeight="1" x14ac:dyDescent="0.25">
      <c r="A1906" s="67">
        <v>1555</v>
      </c>
      <c r="B1906" s="69" t="s">
        <v>2083</v>
      </c>
      <c r="C1906" s="69" t="s">
        <v>74</v>
      </c>
      <c r="D1906" s="69" t="s">
        <v>2076</v>
      </c>
      <c r="E1906" s="70">
        <v>100</v>
      </c>
      <c r="F1906" s="69" t="s">
        <v>451</v>
      </c>
      <c r="G1906" s="70">
        <v>21</v>
      </c>
      <c r="H1906" s="71" t="s">
        <v>15</v>
      </c>
      <c r="I1906" s="80">
        <v>9464157.6500000004</v>
      </c>
      <c r="J1906" s="162">
        <v>1.1571604011114691E-4</v>
      </c>
      <c r="K1906" s="162">
        <v>2.0642153602723649E-2</v>
      </c>
      <c r="L1906" s="80">
        <v>9464157.6500000004</v>
      </c>
    </row>
    <row r="1907" spans="1:12" ht="31.5" customHeight="1" x14ac:dyDescent="0.25">
      <c r="A1907" s="67">
        <v>1556</v>
      </c>
      <c r="B1907" s="69" t="s">
        <v>2084</v>
      </c>
      <c r="C1907" s="69" t="s">
        <v>74</v>
      </c>
      <c r="D1907" s="69" t="s">
        <v>2076</v>
      </c>
      <c r="E1907" s="70">
        <v>100</v>
      </c>
      <c r="F1907" s="69" t="s">
        <v>451</v>
      </c>
      <c r="G1907" s="70">
        <v>11</v>
      </c>
      <c r="H1907" s="71" t="s">
        <v>15</v>
      </c>
      <c r="I1907" s="80">
        <v>6882731.4900000002</v>
      </c>
      <c r="J1907" s="162">
        <v>6.0613163867743617E-5</v>
      </c>
      <c r="K1907" s="162">
        <v>1.5011837912789103E-2</v>
      </c>
      <c r="L1907" s="80">
        <v>6882731.4900000002</v>
      </c>
    </row>
    <row r="1908" spans="1:12" ht="31.5" customHeight="1" x14ac:dyDescent="0.25">
      <c r="A1908" s="67">
        <v>1557</v>
      </c>
      <c r="B1908" s="69" t="s">
        <v>2085</v>
      </c>
      <c r="C1908" s="69" t="s">
        <v>74</v>
      </c>
      <c r="D1908" s="69" t="s">
        <v>2076</v>
      </c>
      <c r="E1908" s="70">
        <v>100</v>
      </c>
      <c r="F1908" s="69" t="s">
        <v>451</v>
      </c>
      <c r="G1908" s="70">
        <v>32</v>
      </c>
      <c r="H1908" s="71" t="s">
        <v>15</v>
      </c>
      <c r="I1908" s="80">
        <v>12167964.16</v>
      </c>
      <c r="J1908" s="162">
        <v>1.7632920397889053E-4</v>
      </c>
      <c r="K1908" s="162">
        <v>2.653939151395647E-2</v>
      </c>
      <c r="L1908" s="80">
        <v>12167964.16</v>
      </c>
    </row>
    <row r="1909" spans="1:12" ht="31.5" customHeight="1" x14ac:dyDescent="0.25">
      <c r="A1909" s="67">
        <v>1558</v>
      </c>
      <c r="B1909" s="69" t="s">
        <v>2086</v>
      </c>
      <c r="C1909" s="69" t="s">
        <v>74</v>
      </c>
      <c r="D1909" s="69" t="s">
        <v>2076</v>
      </c>
      <c r="E1909" s="70">
        <v>100</v>
      </c>
      <c r="F1909" s="69" t="s">
        <v>278</v>
      </c>
      <c r="G1909" s="70">
        <v>14</v>
      </c>
      <c r="H1909" s="71" t="s">
        <v>15</v>
      </c>
      <c r="I1909" s="80">
        <v>7913542.9199999999</v>
      </c>
      <c r="J1909" s="162">
        <v>7.7144026740764597E-5</v>
      </c>
      <c r="K1909" s="162">
        <v>1.7260127582129428E-2</v>
      </c>
      <c r="L1909" s="80">
        <v>7913542.9199999999</v>
      </c>
    </row>
    <row r="1910" spans="1:12" ht="31.5" customHeight="1" x14ac:dyDescent="0.25">
      <c r="A1910" s="67">
        <v>1559</v>
      </c>
      <c r="B1910" s="69" t="s">
        <v>2087</v>
      </c>
      <c r="C1910" s="69" t="s">
        <v>74</v>
      </c>
      <c r="D1910" s="69" t="s">
        <v>2076</v>
      </c>
      <c r="E1910" s="70">
        <v>100</v>
      </c>
      <c r="F1910" s="69" t="s">
        <v>451</v>
      </c>
      <c r="G1910" s="70">
        <v>15</v>
      </c>
      <c r="H1910" s="71" t="s">
        <v>15</v>
      </c>
      <c r="I1910" s="80">
        <v>9717004.3699999992</v>
      </c>
      <c r="J1910" s="162">
        <v>8.2654314365104937E-5</v>
      </c>
      <c r="K1910" s="162">
        <v>2.1193634360462808E-2</v>
      </c>
      <c r="L1910" s="80">
        <v>9717004.3699999992</v>
      </c>
    </row>
    <row r="1911" spans="1:12" ht="31.5" customHeight="1" x14ac:dyDescent="0.25">
      <c r="A1911" s="67">
        <v>1560</v>
      </c>
      <c r="B1911" s="69" t="s">
        <v>2088</v>
      </c>
      <c r="C1911" s="69" t="s">
        <v>74</v>
      </c>
      <c r="D1911" s="69" t="s">
        <v>2076</v>
      </c>
      <c r="E1911" s="70">
        <v>100</v>
      </c>
      <c r="F1911" s="69" t="s">
        <v>278</v>
      </c>
      <c r="G1911" s="70">
        <v>7</v>
      </c>
      <c r="H1911" s="71" t="s">
        <v>15</v>
      </c>
      <c r="I1911" s="80">
        <v>5247639.3</v>
      </c>
      <c r="J1911" s="162">
        <v>3.8572013370382298E-5</v>
      </c>
      <c r="K1911" s="162">
        <v>1.1445559181095129E-2</v>
      </c>
      <c r="L1911" s="80">
        <v>5247639.3</v>
      </c>
    </row>
    <row r="1912" spans="1:12" ht="31.5" customHeight="1" x14ac:dyDescent="0.25">
      <c r="A1912" s="67">
        <v>1561</v>
      </c>
      <c r="B1912" s="69" t="s">
        <v>2089</v>
      </c>
      <c r="C1912" s="69" t="s">
        <v>74</v>
      </c>
      <c r="D1912" s="69" t="s">
        <v>2076</v>
      </c>
      <c r="E1912" s="70">
        <v>100</v>
      </c>
      <c r="F1912" s="69" t="s">
        <v>451</v>
      </c>
      <c r="G1912" s="70">
        <v>57</v>
      </c>
      <c r="H1912" s="71" t="s">
        <v>15</v>
      </c>
      <c r="I1912" s="80">
        <v>13190129.560000001</v>
      </c>
      <c r="J1912" s="162">
        <v>3.1408639458739877E-4</v>
      </c>
      <c r="K1912" s="162">
        <v>2.8768823437482122E-2</v>
      </c>
      <c r="L1912" s="80">
        <v>13190129.560000001</v>
      </c>
    </row>
    <row r="1913" spans="1:12" ht="31.5" customHeight="1" x14ac:dyDescent="0.25">
      <c r="A1913" s="67">
        <v>1562</v>
      </c>
      <c r="B1913" s="69" t="s">
        <v>2090</v>
      </c>
      <c r="C1913" s="69" t="s">
        <v>74</v>
      </c>
      <c r="D1913" s="69" t="s">
        <v>2076</v>
      </c>
      <c r="E1913" s="70">
        <v>100</v>
      </c>
      <c r="F1913" s="69" t="s">
        <v>278</v>
      </c>
      <c r="G1913" s="70">
        <v>122</v>
      </c>
      <c r="H1913" s="71" t="s">
        <v>15</v>
      </c>
      <c r="I1913" s="80">
        <v>16810404.469999999</v>
      </c>
      <c r="J1913" s="162">
        <v>6.7225509016952015E-4</v>
      </c>
      <c r="K1913" s="162">
        <v>3.6664958892950412E-2</v>
      </c>
      <c r="L1913" s="80">
        <v>16810404.469999999</v>
      </c>
    </row>
    <row r="1914" spans="1:12" ht="31.5" customHeight="1" x14ac:dyDescent="0.25">
      <c r="A1914" s="67">
        <v>1563</v>
      </c>
      <c r="B1914" s="69" t="s">
        <v>2091</v>
      </c>
      <c r="C1914" s="69" t="s">
        <v>74</v>
      </c>
      <c r="D1914" s="69" t="s">
        <v>2076</v>
      </c>
      <c r="E1914" s="70">
        <v>100</v>
      </c>
      <c r="F1914" s="69" t="s">
        <v>278</v>
      </c>
      <c r="G1914" s="70">
        <v>533</v>
      </c>
      <c r="H1914" s="71" t="s">
        <v>15</v>
      </c>
      <c r="I1914" s="80">
        <v>41828268.549999997</v>
      </c>
      <c r="J1914" s="162">
        <v>2.9369833037733955E-3</v>
      </c>
      <c r="K1914" s="162">
        <v>9.1231103313782466E-2</v>
      </c>
      <c r="L1914" s="80">
        <v>41828268.549999997</v>
      </c>
    </row>
    <row r="1915" spans="1:12" ht="31.5" customHeight="1" x14ac:dyDescent="0.25">
      <c r="A1915" s="67">
        <v>1564</v>
      </c>
      <c r="B1915" s="69" t="s">
        <v>2092</v>
      </c>
      <c r="C1915" s="69" t="s">
        <v>74</v>
      </c>
      <c r="D1915" s="69" t="s">
        <v>2076</v>
      </c>
      <c r="E1915" s="70">
        <v>100</v>
      </c>
      <c r="F1915" s="69" t="s">
        <v>278</v>
      </c>
      <c r="G1915" s="70">
        <v>338</v>
      </c>
      <c r="H1915" s="71" t="s">
        <v>15</v>
      </c>
      <c r="I1915" s="80">
        <v>28478655.640000001</v>
      </c>
      <c r="J1915" s="162">
        <v>1.8624772170270311E-3</v>
      </c>
      <c r="K1915" s="162">
        <v>6.2114432774685681E-2</v>
      </c>
      <c r="L1915" s="80">
        <v>28478655.640000001</v>
      </c>
    </row>
    <row r="1916" spans="1:12" ht="31.5" customHeight="1" x14ac:dyDescent="0.25">
      <c r="A1916" s="67">
        <v>1565</v>
      </c>
      <c r="B1916" s="69" t="s">
        <v>2093</v>
      </c>
      <c r="C1916" s="69" t="s">
        <v>74</v>
      </c>
      <c r="D1916" s="69" t="s">
        <v>2076</v>
      </c>
      <c r="E1916" s="70">
        <v>100</v>
      </c>
      <c r="F1916" s="69" t="s">
        <v>278</v>
      </c>
      <c r="G1916" s="70">
        <v>363</v>
      </c>
      <c r="H1916" s="71" t="s">
        <v>15</v>
      </c>
      <c r="I1916" s="80">
        <v>28164578.420000002</v>
      </c>
      <c r="J1916" s="162">
        <v>2.0002344076355395E-3</v>
      </c>
      <c r="K1916" s="162">
        <v>6.1429402953953938E-2</v>
      </c>
      <c r="L1916" s="80">
        <v>28164578.420000002</v>
      </c>
    </row>
    <row r="1917" spans="1:12" ht="31.5" customHeight="1" x14ac:dyDescent="0.25">
      <c r="A1917" s="67">
        <v>1566</v>
      </c>
      <c r="B1917" s="69" t="s">
        <v>2094</v>
      </c>
      <c r="C1917" s="69" t="s">
        <v>74</v>
      </c>
      <c r="D1917" s="69" t="s">
        <v>2076</v>
      </c>
      <c r="E1917" s="70">
        <v>100</v>
      </c>
      <c r="F1917" s="69" t="s">
        <v>26</v>
      </c>
      <c r="G1917" s="70">
        <v>790</v>
      </c>
      <c r="H1917" s="69" t="s">
        <v>15</v>
      </c>
      <c r="I1917" s="80">
        <v>10995262.869999999</v>
      </c>
      <c r="J1917" s="162">
        <v>4.3531272232288599E-3</v>
      </c>
      <c r="K1917" s="162">
        <v>2.3981627679761235E-2</v>
      </c>
      <c r="L1917" s="80">
        <v>10995262.869999999</v>
      </c>
    </row>
    <row r="1918" spans="1:12" ht="31.5" customHeight="1" x14ac:dyDescent="0.25">
      <c r="A1918" s="67">
        <v>1567</v>
      </c>
      <c r="B1918" s="69" t="s">
        <v>2095</v>
      </c>
      <c r="C1918" s="69" t="s">
        <v>74</v>
      </c>
      <c r="D1918" s="69" t="s">
        <v>2076</v>
      </c>
      <c r="E1918" s="70">
        <v>100</v>
      </c>
      <c r="F1918" s="69" t="s">
        <v>26</v>
      </c>
      <c r="G1918" s="70">
        <v>823</v>
      </c>
      <c r="H1918" s="69" t="s">
        <v>15</v>
      </c>
      <c r="I1918" s="80">
        <v>19834044.699999999</v>
      </c>
      <c r="J1918" s="162">
        <v>4.5349667148320907E-3</v>
      </c>
      <c r="K1918" s="162">
        <v>4.3259782053681965E-2</v>
      </c>
      <c r="L1918" s="80">
        <v>19834044.699999999</v>
      </c>
    </row>
    <row r="1919" spans="1:12" ht="63" customHeight="1" x14ac:dyDescent="0.25">
      <c r="A1919" s="67">
        <v>1568</v>
      </c>
      <c r="B1919" s="69" t="s">
        <v>2096</v>
      </c>
      <c r="C1919" s="69" t="s">
        <v>74</v>
      </c>
      <c r="D1919" s="69" t="s">
        <v>2076</v>
      </c>
      <c r="E1919" s="70">
        <v>100</v>
      </c>
      <c r="F1919" s="69" t="s">
        <v>32</v>
      </c>
      <c r="G1919" s="70">
        <v>190</v>
      </c>
      <c r="H1919" s="69" t="s">
        <v>15</v>
      </c>
      <c r="I1919" s="80">
        <v>9235504.5500000007</v>
      </c>
      <c r="J1919" s="162">
        <v>1.055667350903961E-3</v>
      </c>
      <c r="K1919" s="162">
        <v>0.41813754204739911</v>
      </c>
      <c r="L1919" s="80">
        <v>9235504.5500000007</v>
      </c>
    </row>
    <row r="1920" spans="1:12" ht="31.5" customHeight="1" x14ac:dyDescent="0.25">
      <c r="A1920" s="67">
        <v>1569</v>
      </c>
      <c r="B1920" s="69" t="s">
        <v>2097</v>
      </c>
      <c r="C1920" s="69" t="s">
        <v>74</v>
      </c>
      <c r="D1920" s="69" t="s">
        <v>2076</v>
      </c>
      <c r="E1920" s="70">
        <v>100</v>
      </c>
      <c r="F1920" s="69" t="s">
        <v>258</v>
      </c>
      <c r="G1920" s="70">
        <v>122</v>
      </c>
      <c r="H1920" s="69" t="s">
        <v>15</v>
      </c>
      <c r="I1920" s="80">
        <v>20913462.5</v>
      </c>
      <c r="J1920" s="162">
        <v>6.7225509016952015E-4</v>
      </c>
      <c r="K1920" s="162">
        <v>4.5614086457002427E-2</v>
      </c>
      <c r="L1920" s="80">
        <v>20913462.5</v>
      </c>
    </row>
    <row r="1921" spans="1:12" ht="31.5" customHeight="1" x14ac:dyDescent="0.25">
      <c r="A1921" s="67">
        <v>1570</v>
      </c>
      <c r="B1921" s="69" t="s">
        <v>2098</v>
      </c>
      <c r="C1921" s="69" t="s">
        <v>74</v>
      </c>
      <c r="D1921" s="69" t="s">
        <v>2076</v>
      </c>
      <c r="E1921" s="70">
        <v>100</v>
      </c>
      <c r="F1921" s="69" t="s">
        <v>258</v>
      </c>
      <c r="G1921" s="70">
        <v>53</v>
      </c>
      <c r="H1921" s="69" t="s">
        <v>15</v>
      </c>
      <c r="I1921" s="80">
        <v>10395043.449999999</v>
      </c>
      <c r="J1921" s="162">
        <v>2.9204524409003746E-4</v>
      </c>
      <c r="K1921" s="162">
        <v>2.2672496754308224E-2</v>
      </c>
      <c r="L1921" s="80">
        <v>10395043.449999999</v>
      </c>
    </row>
    <row r="1922" spans="1:12" ht="31.5" customHeight="1" x14ac:dyDescent="0.25">
      <c r="A1922" s="67">
        <v>1571</v>
      </c>
      <c r="B1922" s="69" t="s">
        <v>2099</v>
      </c>
      <c r="C1922" s="69" t="s">
        <v>74</v>
      </c>
      <c r="D1922" s="69" t="s">
        <v>2076</v>
      </c>
      <c r="E1922" s="70">
        <v>100</v>
      </c>
      <c r="F1922" s="69" t="s">
        <v>258</v>
      </c>
      <c r="G1922" s="70">
        <v>124</v>
      </c>
      <c r="H1922" s="69" t="s">
        <v>15</v>
      </c>
      <c r="I1922" s="80">
        <v>21142094.449999999</v>
      </c>
      <c r="J1922" s="162">
        <v>6.832756654182008E-4</v>
      </c>
      <c r="K1922" s="162">
        <v>4.6112752688580914E-2</v>
      </c>
      <c r="L1922" s="80">
        <v>21142094.449999999</v>
      </c>
    </row>
    <row r="1923" spans="1:12" ht="31.5" customHeight="1" x14ac:dyDescent="0.25">
      <c r="A1923" s="67">
        <v>1572</v>
      </c>
      <c r="B1923" s="69" t="s">
        <v>2100</v>
      </c>
      <c r="C1923" s="69" t="s">
        <v>74</v>
      </c>
      <c r="D1923" s="69" t="s">
        <v>2076</v>
      </c>
      <c r="E1923" s="70">
        <v>100</v>
      </c>
      <c r="F1923" s="69" t="s">
        <v>258</v>
      </c>
      <c r="G1923" s="70">
        <v>20</v>
      </c>
      <c r="H1923" s="69" t="s">
        <v>15</v>
      </c>
      <c r="I1923" s="80">
        <v>6537846.8700000001</v>
      </c>
      <c r="J1923" s="162">
        <v>1.1020575248680657E-4</v>
      </c>
      <c r="K1923" s="162">
        <v>1.4259614464645572E-2</v>
      </c>
      <c r="L1923" s="80">
        <v>6537846.8700000001</v>
      </c>
    </row>
    <row r="1924" spans="1:12" ht="31.5" customHeight="1" x14ac:dyDescent="0.25">
      <c r="A1924" s="67">
        <v>1573</v>
      </c>
      <c r="B1924" s="69" t="s">
        <v>2101</v>
      </c>
      <c r="C1924" s="69" t="s">
        <v>74</v>
      </c>
      <c r="D1924" s="69" t="s">
        <v>2076</v>
      </c>
      <c r="E1924" s="70">
        <v>100</v>
      </c>
      <c r="F1924" s="69" t="s">
        <v>258</v>
      </c>
      <c r="G1924" s="70">
        <v>39</v>
      </c>
      <c r="H1924" s="69" t="s">
        <v>15</v>
      </c>
      <c r="I1924" s="80">
        <v>11980028.359999999</v>
      </c>
      <c r="J1924" s="162">
        <v>2.1490121734927284E-4</v>
      </c>
      <c r="K1924" s="162">
        <v>2.6129487136354438E-2</v>
      </c>
      <c r="L1924" s="80">
        <v>11980028.359999999</v>
      </c>
    </row>
    <row r="1925" spans="1:12" ht="31.5" customHeight="1" x14ac:dyDescent="0.25">
      <c r="A1925" s="67">
        <v>1574</v>
      </c>
      <c r="B1925" s="69" t="s">
        <v>2102</v>
      </c>
      <c r="C1925" s="69" t="s">
        <v>74</v>
      </c>
      <c r="D1925" s="69" t="s">
        <v>2076</v>
      </c>
      <c r="E1925" s="70">
        <v>100</v>
      </c>
      <c r="F1925" s="69" t="s">
        <v>258</v>
      </c>
      <c r="G1925" s="70">
        <v>43</v>
      </c>
      <c r="H1925" s="69" t="s">
        <v>15</v>
      </c>
      <c r="I1925" s="80">
        <v>8005210.8300000001</v>
      </c>
      <c r="J1925" s="162">
        <v>2.3694236784663414E-4</v>
      </c>
      <c r="K1925" s="162">
        <v>1.7460063292061376E-2</v>
      </c>
      <c r="L1925" s="80">
        <v>8005210.8300000001</v>
      </c>
    </row>
    <row r="1926" spans="1:12" ht="31.5" customHeight="1" x14ac:dyDescent="0.25">
      <c r="A1926" s="67">
        <v>1575</v>
      </c>
      <c r="B1926" s="69" t="s">
        <v>2103</v>
      </c>
      <c r="C1926" s="69" t="s">
        <v>74</v>
      </c>
      <c r="D1926" s="69" t="s">
        <v>2076</v>
      </c>
      <c r="E1926" s="70">
        <v>100</v>
      </c>
      <c r="F1926" s="69" t="s">
        <v>258</v>
      </c>
      <c r="G1926" s="70">
        <v>14</v>
      </c>
      <c r="H1926" s="69" t="s">
        <v>15</v>
      </c>
      <c r="I1926" s="80">
        <v>3716918.2</v>
      </c>
      <c r="J1926" s="162">
        <v>7.7144026740764597E-5</v>
      </c>
      <c r="K1926" s="162">
        <v>8.1069229032928354E-3</v>
      </c>
      <c r="L1926" s="80">
        <v>3716918.2</v>
      </c>
    </row>
    <row r="1927" spans="1:12" ht="31.5" customHeight="1" x14ac:dyDescent="0.25">
      <c r="A1927" s="67">
        <v>1576</v>
      </c>
      <c r="B1927" s="69" t="s">
        <v>2104</v>
      </c>
      <c r="C1927" s="69" t="s">
        <v>74</v>
      </c>
      <c r="D1927" s="69" t="s">
        <v>2076</v>
      </c>
      <c r="E1927" s="70">
        <v>100</v>
      </c>
      <c r="F1927" s="69" t="s">
        <v>258</v>
      </c>
      <c r="G1927" s="70">
        <v>57</v>
      </c>
      <c r="H1927" s="69" t="s">
        <v>15</v>
      </c>
      <c r="I1927" s="80">
        <v>11601612.359999999</v>
      </c>
      <c r="J1927" s="162">
        <v>3.1408639458739877E-4</v>
      </c>
      <c r="K1927" s="162">
        <v>2.5304128822746016E-2</v>
      </c>
      <c r="L1927" s="80">
        <v>11601612.359999999</v>
      </c>
    </row>
    <row r="1928" spans="1:12" ht="31.5" customHeight="1" x14ac:dyDescent="0.25">
      <c r="A1928" s="67">
        <v>1577</v>
      </c>
      <c r="B1928" s="69" t="s">
        <v>2105</v>
      </c>
      <c r="C1928" s="69" t="s">
        <v>74</v>
      </c>
      <c r="D1928" s="84" t="s">
        <v>2076</v>
      </c>
      <c r="E1928" s="76">
        <v>100</v>
      </c>
      <c r="F1928" s="84" t="s">
        <v>258</v>
      </c>
      <c r="G1928" s="76">
        <v>12</v>
      </c>
      <c r="H1928" s="84" t="s">
        <v>15</v>
      </c>
      <c r="I1928" s="86">
        <v>3109442.76</v>
      </c>
      <c r="J1928" s="163">
        <v>6.6123451492083944E-5</v>
      </c>
      <c r="K1928" s="163">
        <v>6.7819659651164998E-3</v>
      </c>
      <c r="L1928" s="86">
        <v>3109442.76</v>
      </c>
    </row>
    <row r="1929" spans="1:12" ht="31.5" customHeight="1" x14ac:dyDescent="0.25">
      <c r="A1929" s="67">
        <v>1578</v>
      </c>
      <c r="B1929" s="69" t="s">
        <v>2106</v>
      </c>
      <c r="C1929" s="69" t="s">
        <v>74</v>
      </c>
      <c r="D1929" s="69" t="s">
        <v>2076</v>
      </c>
      <c r="E1929" s="70">
        <v>100</v>
      </c>
      <c r="F1929" s="69" t="s">
        <v>32</v>
      </c>
      <c r="G1929" s="70">
        <v>10434</v>
      </c>
      <c r="H1929" s="69" t="s">
        <v>33</v>
      </c>
      <c r="I1929" s="80">
        <v>3189464.07</v>
      </c>
      <c r="J1929" s="162">
        <v>5.7972805996483835E-2</v>
      </c>
      <c r="K1929" s="162">
        <v>0.14440301116827378</v>
      </c>
      <c r="L1929" s="80">
        <v>3189464.07</v>
      </c>
    </row>
    <row r="1930" spans="1:12" ht="31.5" customHeight="1" x14ac:dyDescent="0.25">
      <c r="A1930" s="67">
        <v>1579</v>
      </c>
      <c r="B1930" s="69" t="s">
        <v>2107</v>
      </c>
      <c r="C1930" s="69" t="s">
        <v>74</v>
      </c>
      <c r="D1930" s="69" t="s">
        <v>2076</v>
      </c>
      <c r="E1930" s="70">
        <v>100</v>
      </c>
      <c r="F1930" s="69" t="s">
        <v>32</v>
      </c>
      <c r="G1930" s="70">
        <v>13098</v>
      </c>
      <c r="H1930" s="69" t="s">
        <v>33</v>
      </c>
      <c r="I1930" s="80">
        <v>15947329.380000001</v>
      </c>
      <c r="J1930" s="162">
        <v>7.2774373484947794E-2</v>
      </c>
      <c r="K1930" s="162">
        <v>0.72201546467469102</v>
      </c>
      <c r="L1930" s="80">
        <v>15947329.380000001</v>
      </c>
    </row>
    <row r="1931" spans="1:12" ht="31.5" customHeight="1" x14ac:dyDescent="0.25">
      <c r="A1931" s="67">
        <v>1580</v>
      </c>
      <c r="B1931" s="69" t="s">
        <v>2108</v>
      </c>
      <c r="C1931" s="69" t="s">
        <v>74</v>
      </c>
      <c r="D1931" s="69" t="s">
        <v>2076</v>
      </c>
      <c r="E1931" s="70">
        <v>100</v>
      </c>
      <c r="F1931" s="69" t="s">
        <v>32</v>
      </c>
      <c r="G1931" s="70">
        <v>79015</v>
      </c>
      <c r="H1931" s="69" t="s">
        <v>33</v>
      </c>
      <c r="I1931" s="80">
        <v>31316433.039999999</v>
      </c>
      <c r="J1931" s="162">
        <v>0.43901871437724455</v>
      </c>
      <c r="K1931" s="162">
        <v>1.4178517552717309</v>
      </c>
      <c r="L1931" s="80">
        <v>31316433.039999999</v>
      </c>
    </row>
    <row r="1932" spans="1:12" ht="31.5" customHeight="1" x14ac:dyDescent="0.25">
      <c r="A1932" s="67">
        <v>1581</v>
      </c>
      <c r="B1932" s="69" t="s">
        <v>2109</v>
      </c>
      <c r="C1932" s="69" t="s">
        <v>74</v>
      </c>
      <c r="D1932" s="69" t="s">
        <v>2076</v>
      </c>
      <c r="E1932" s="70">
        <v>100</v>
      </c>
      <c r="F1932" s="84" t="s">
        <v>2110</v>
      </c>
      <c r="G1932" s="70">
        <v>47</v>
      </c>
      <c r="H1932" s="69" t="s">
        <v>2111</v>
      </c>
      <c r="I1932" s="80">
        <v>33228120.48</v>
      </c>
      <c r="J1932" s="184" t="s">
        <v>201</v>
      </c>
      <c r="K1932" s="183" t="s">
        <v>201</v>
      </c>
      <c r="L1932" s="80">
        <v>33228120.48</v>
      </c>
    </row>
    <row r="1933" spans="1:12" ht="31.5" customHeight="1" x14ac:dyDescent="0.25">
      <c r="A1933" s="67">
        <v>1582</v>
      </c>
      <c r="B1933" s="69" t="s">
        <v>2112</v>
      </c>
      <c r="C1933" s="69" t="s">
        <v>74</v>
      </c>
      <c r="D1933" s="69" t="s">
        <v>2076</v>
      </c>
      <c r="E1933" s="70">
        <v>100</v>
      </c>
      <c r="F1933" s="84" t="s">
        <v>2113</v>
      </c>
      <c r="G1933" s="70">
        <v>80</v>
      </c>
      <c r="H1933" s="69" t="s">
        <v>15</v>
      </c>
      <c r="I1933" s="80">
        <v>21227395.329999998</v>
      </c>
      <c r="J1933" s="162"/>
      <c r="K1933" s="162"/>
      <c r="L1933" s="80">
        <v>21227395.329999998</v>
      </c>
    </row>
    <row r="1934" spans="1:12" ht="47.25" customHeight="1" x14ac:dyDescent="0.25">
      <c r="A1934" s="67">
        <v>1583</v>
      </c>
      <c r="B1934" s="69" t="s">
        <v>2114</v>
      </c>
      <c r="C1934" s="69" t="s">
        <v>74</v>
      </c>
      <c r="D1934" s="69" t="s">
        <v>2115</v>
      </c>
      <c r="E1934" s="70">
        <v>100</v>
      </c>
      <c r="F1934" s="84" t="s">
        <v>2116</v>
      </c>
      <c r="G1934" s="70">
        <v>144297</v>
      </c>
      <c r="H1934" s="69" t="s">
        <v>15</v>
      </c>
      <c r="I1934" s="80">
        <v>9250691</v>
      </c>
      <c r="J1934" s="162">
        <v>9.9414371725793996E-2</v>
      </c>
      <c r="K1934" s="162">
        <v>0.18195956193232002</v>
      </c>
      <c r="L1934" s="80">
        <v>8588699</v>
      </c>
    </row>
    <row r="1935" spans="1:12" ht="15.75" customHeight="1" x14ac:dyDescent="0.25">
      <c r="A1935" s="196" t="s">
        <v>3840</v>
      </c>
      <c r="B1935" s="196" t="s">
        <v>2117</v>
      </c>
      <c r="C1935" s="196" t="s">
        <v>74</v>
      </c>
      <c r="D1935" s="196" t="s">
        <v>2115</v>
      </c>
      <c r="E1935" s="199">
        <v>100</v>
      </c>
      <c r="F1935" s="84" t="s">
        <v>229</v>
      </c>
      <c r="G1935" s="70">
        <v>185080</v>
      </c>
      <c r="H1935" s="69" t="s">
        <v>107</v>
      </c>
      <c r="I1935" s="80">
        <v>5624733.9199999999</v>
      </c>
      <c r="J1935" s="162">
        <v>7.4557671495076874E-2</v>
      </c>
      <c r="K1935" s="162">
        <v>5.764525575343929E-2</v>
      </c>
      <c r="L1935" s="80">
        <v>1442154</v>
      </c>
    </row>
    <row r="1936" spans="1:12" ht="15.75" customHeight="1" x14ac:dyDescent="0.25">
      <c r="A1936" s="196"/>
      <c r="B1936" s="196"/>
      <c r="C1936" s="196"/>
      <c r="D1936" s="196"/>
      <c r="E1936" s="199"/>
      <c r="F1936" s="84" t="s">
        <v>231</v>
      </c>
      <c r="G1936" s="70">
        <v>92110</v>
      </c>
      <c r="H1936" s="69" t="s">
        <v>107</v>
      </c>
      <c r="I1936" s="80">
        <v>242295.31</v>
      </c>
      <c r="J1936" s="162">
        <v>3.7105614444626817E-2</v>
      </c>
      <c r="K1936" s="162">
        <v>2.483170815093215E-3</v>
      </c>
      <c r="L1936" s="80">
        <v>0</v>
      </c>
    </row>
    <row r="1937" spans="1:12" ht="15.75" customHeight="1" x14ac:dyDescent="0.25">
      <c r="A1937" s="196"/>
      <c r="B1937" s="196"/>
      <c r="C1937" s="196"/>
      <c r="D1937" s="196"/>
      <c r="E1937" s="199"/>
      <c r="F1937" s="84" t="s">
        <v>227</v>
      </c>
      <c r="G1937" s="70">
        <v>13685.66</v>
      </c>
      <c r="H1937" s="69" t="s">
        <v>104</v>
      </c>
      <c r="I1937" s="80">
        <v>34321384.25</v>
      </c>
      <c r="J1937" s="162">
        <v>5.5131345497801696E-3</v>
      </c>
      <c r="K1937" s="162">
        <v>0.35174374486736837</v>
      </c>
      <c r="L1937" s="80">
        <v>17180875.77</v>
      </c>
    </row>
    <row r="1938" spans="1:12" ht="15.75" customHeight="1" x14ac:dyDescent="0.25">
      <c r="A1938" s="196" t="s">
        <v>3841</v>
      </c>
      <c r="B1938" s="196" t="s">
        <v>2118</v>
      </c>
      <c r="C1938" s="196" t="s">
        <v>74</v>
      </c>
      <c r="D1938" s="196" t="s">
        <v>2076</v>
      </c>
      <c r="E1938" s="199">
        <v>100</v>
      </c>
      <c r="F1938" s="84" t="s">
        <v>229</v>
      </c>
      <c r="G1938" s="70">
        <v>171635</v>
      </c>
      <c r="H1938" s="69" t="s">
        <v>107</v>
      </c>
      <c r="I1938" s="80">
        <v>3946655.08</v>
      </c>
      <c r="J1938" s="162">
        <v>6.9141484477293708E-2</v>
      </c>
      <c r="K1938" s="162">
        <v>4.0447413992022292E-2</v>
      </c>
      <c r="L1938" s="80">
        <v>4279551.5999999996</v>
      </c>
    </row>
    <row r="1939" spans="1:12" ht="15.75" customHeight="1" x14ac:dyDescent="0.25">
      <c r="A1939" s="196"/>
      <c r="B1939" s="196"/>
      <c r="C1939" s="196"/>
      <c r="D1939" s="196"/>
      <c r="E1939" s="199"/>
      <c r="F1939" s="84" t="s">
        <v>227</v>
      </c>
      <c r="G1939" s="70">
        <v>13118</v>
      </c>
      <c r="H1939" s="69" t="s">
        <v>104</v>
      </c>
      <c r="I1939" s="80">
        <v>29988555.16</v>
      </c>
      <c r="J1939" s="162">
        <v>5.2844582595224683E-3</v>
      </c>
      <c r="K1939" s="162">
        <v>0.30733861485030411</v>
      </c>
      <c r="L1939" s="80">
        <v>14524117.4</v>
      </c>
    </row>
    <row r="1940" spans="1:12" ht="31.5" customHeight="1" x14ac:dyDescent="0.25">
      <c r="A1940" s="69" t="s">
        <v>3842</v>
      </c>
      <c r="B1940" s="22" t="s">
        <v>2119</v>
      </c>
      <c r="C1940" s="69" t="s">
        <v>78</v>
      </c>
      <c r="D1940" s="1" t="s">
        <v>2076</v>
      </c>
      <c r="E1940" s="78">
        <v>100</v>
      </c>
      <c r="F1940" s="1" t="s">
        <v>81</v>
      </c>
      <c r="G1940" s="70" t="s">
        <v>201</v>
      </c>
      <c r="H1940" s="69" t="s">
        <v>201</v>
      </c>
      <c r="I1940" s="2">
        <v>4840104.84</v>
      </c>
      <c r="J1940" s="183" t="s">
        <v>201</v>
      </c>
      <c r="K1940" s="166">
        <v>1.9049483255191937</v>
      </c>
      <c r="L1940" s="2">
        <v>3053000.21</v>
      </c>
    </row>
    <row r="1941" spans="1:12" ht="15.75" customHeight="1" x14ac:dyDescent="0.25">
      <c r="A1941" s="196" t="s">
        <v>3843</v>
      </c>
      <c r="B1941" s="208" t="s">
        <v>2120</v>
      </c>
      <c r="C1941" s="208" t="s">
        <v>78</v>
      </c>
      <c r="D1941" s="208" t="s">
        <v>2076</v>
      </c>
      <c r="E1941" s="214">
        <v>100</v>
      </c>
      <c r="F1941" s="208" t="s">
        <v>83</v>
      </c>
      <c r="G1941" s="87">
        <v>4395</v>
      </c>
      <c r="H1941" s="69" t="s">
        <v>84</v>
      </c>
      <c r="I1941" s="81">
        <v>37735389</v>
      </c>
      <c r="J1941" s="162">
        <v>2.3493373184936467E-2</v>
      </c>
      <c r="K1941" s="162">
        <v>8.7793404758909593E-2</v>
      </c>
      <c r="L1941" s="81">
        <v>37735389</v>
      </c>
    </row>
    <row r="1942" spans="1:12" ht="15.75" customHeight="1" x14ac:dyDescent="0.25">
      <c r="A1942" s="196"/>
      <c r="B1942" s="196" t="s">
        <v>2120</v>
      </c>
      <c r="C1942" s="196" t="s">
        <v>78</v>
      </c>
      <c r="D1942" s="196" t="s">
        <v>2076</v>
      </c>
      <c r="E1942" s="199">
        <v>1</v>
      </c>
      <c r="F1942" s="196" t="s">
        <v>83</v>
      </c>
      <c r="G1942" s="87">
        <v>53158</v>
      </c>
      <c r="H1942" s="69" t="s">
        <v>85</v>
      </c>
      <c r="I1942" s="81">
        <v>42692310</v>
      </c>
      <c r="J1942" s="162">
        <v>0.28415488777357284</v>
      </c>
      <c r="K1942" s="162">
        <v>9.932594710823954E-2</v>
      </c>
      <c r="L1942" s="81">
        <v>38714460</v>
      </c>
    </row>
    <row r="1943" spans="1:12" ht="15.75" customHeight="1" x14ac:dyDescent="0.25">
      <c r="A1943" s="196"/>
      <c r="B1943" s="196" t="s">
        <v>2120</v>
      </c>
      <c r="C1943" s="196" t="s">
        <v>78</v>
      </c>
      <c r="D1943" s="196" t="s">
        <v>2076</v>
      </c>
      <c r="E1943" s="199">
        <v>1</v>
      </c>
      <c r="F1943" s="196" t="s">
        <v>83</v>
      </c>
      <c r="G1943" s="87">
        <v>9295</v>
      </c>
      <c r="H1943" s="69" t="s">
        <v>86</v>
      </c>
      <c r="I1943" s="81">
        <v>7436000</v>
      </c>
      <c r="J1943" s="162">
        <v>4.9686212458244464E-2</v>
      </c>
      <c r="K1943" s="162">
        <v>1.7300252497390492E-2</v>
      </c>
      <c r="L1943" s="81">
        <v>7436000</v>
      </c>
    </row>
    <row r="1944" spans="1:12" ht="15.75" customHeight="1" x14ac:dyDescent="0.25">
      <c r="A1944" s="196"/>
      <c r="B1944" s="196" t="s">
        <v>2120</v>
      </c>
      <c r="C1944" s="196" t="s">
        <v>78</v>
      </c>
      <c r="D1944" s="196" t="s">
        <v>2076</v>
      </c>
      <c r="E1944" s="199">
        <v>1</v>
      </c>
      <c r="F1944" s="196" t="s">
        <v>83</v>
      </c>
      <c r="G1944" s="87">
        <v>10784</v>
      </c>
      <c r="H1944" s="69" t="s">
        <v>87</v>
      </c>
      <c r="I1944" s="81">
        <v>38800410</v>
      </c>
      <c r="J1944" s="162">
        <v>5.7645628310888479E-2</v>
      </c>
      <c r="K1944" s="162">
        <v>9.0271233190192993E-2</v>
      </c>
      <c r="L1944" s="81">
        <v>38800410</v>
      </c>
    </row>
    <row r="1945" spans="1:12" ht="15.75" customHeight="1" x14ac:dyDescent="0.25">
      <c r="A1945" s="196"/>
      <c r="B1945" s="196" t="s">
        <v>2120</v>
      </c>
      <c r="C1945" s="196" t="s">
        <v>78</v>
      </c>
      <c r="D1945" s="196" t="s">
        <v>2076</v>
      </c>
      <c r="E1945" s="199">
        <v>1</v>
      </c>
      <c r="F1945" s="196" t="s">
        <v>83</v>
      </c>
      <c r="G1945" s="87">
        <v>2636</v>
      </c>
      <c r="H1945" s="69" t="s">
        <v>88</v>
      </c>
      <c r="I1945" s="81">
        <v>119224895</v>
      </c>
      <c r="J1945" s="162">
        <v>1.4090678433559165E-2</v>
      </c>
      <c r="K1945" s="162">
        <v>0.27738310751410294</v>
      </c>
      <c r="L1945" s="81">
        <v>119224895</v>
      </c>
    </row>
    <row r="1946" spans="1:12" ht="15.75" customHeight="1" x14ac:dyDescent="0.25">
      <c r="A1946" s="196"/>
      <c r="B1946" s="196" t="s">
        <v>2120</v>
      </c>
      <c r="C1946" s="196" t="s">
        <v>78</v>
      </c>
      <c r="D1946" s="196" t="s">
        <v>2076</v>
      </c>
      <c r="E1946" s="199">
        <v>1</v>
      </c>
      <c r="F1946" s="196" t="s">
        <v>83</v>
      </c>
      <c r="G1946" s="87">
        <v>597</v>
      </c>
      <c r="H1946" s="69" t="s">
        <v>89</v>
      </c>
      <c r="I1946" s="81">
        <v>14082479</v>
      </c>
      <c r="J1946" s="162">
        <v>3.1912500094214043E-3</v>
      </c>
      <c r="K1946" s="162">
        <v>3.2763642077622272E-2</v>
      </c>
      <c r="L1946" s="81">
        <v>14082479</v>
      </c>
    </row>
    <row r="1947" spans="1:12" ht="47.25" customHeight="1" x14ac:dyDescent="0.25">
      <c r="A1947" s="69" t="s">
        <v>3844</v>
      </c>
      <c r="B1947" s="25" t="s">
        <v>2121</v>
      </c>
      <c r="C1947" s="71" t="s">
        <v>78</v>
      </c>
      <c r="D1947" s="71" t="s">
        <v>2076</v>
      </c>
      <c r="E1947" s="78">
        <v>100</v>
      </c>
      <c r="F1947" s="71" t="s">
        <v>90</v>
      </c>
      <c r="G1947" s="29">
        <v>1.5</v>
      </c>
      <c r="H1947" s="71" t="s">
        <v>91</v>
      </c>
      <c r="I1947" s="72">
        <v>3900</v>
      </c>
      <c r="J1947" s="164">
        <v>6.5336132623637763E-3</v>
      </c>
      <c r="K1947" s="164">
        <v>1.0020627796339691E-2</v>
      </c>
      <c r="L1947" s="72">
        <v>0</v>
      </c>
    </row>
    <row r="1948" spans="1:12" ht="31.5" customHeight="1" x14ac:dyDescent="0.25">
      <c r="A1948" s="69" t="s">
        <v>3845</v>
      </c>
      <c r="B1948" s="109" t="s">
        <v>2122</v>
      </c>
      <c r="C1948" s="69" t="s">
        <v>78</v>
      </c>
      <c r="D1948" s="69" t="s">
        <v>2115</v>
      </c>
      <c r="E1948" s="78">
        <v>100</v>
      </c>
      <c r="F1948" s="69" t="s">
        <v>199</v>
      </c>
      <c r="G1948" s="70" t="s">
        <v>201</v>
      </c>
      <c r="H1948" s="69" t="s">
        <v>201</v>
      </c>
      <c r="I1948" s="80">
        <f t="shared" ref="I1948" si="12">L1948+N1948</f>
        <v>11806700</v>
      </c>
      <c r="J1948" s="162" t="s">
        <v>201</v>
      </c>
      <c r="K1948" s="162">
        <v>2.0937562563025915</v>
      </c>
      <c r="L1948" s="12">
        <v>11806700</v>
      </c>
    </row>
    <row r="1949" spans="1:12" ht="16.5" customHeight="1" x14ac:dyDescent="0.25">
      <c r="A1949" s="193">
        <v>1590</v>
      </c>
      <c r="B1949" s="193" t="s">
        <v>2123</v>
      </c>
      <c r="C1949" s="193" t="s">
        <v>74</v>
      </c>
      <c r="D1949" s="193" t="s">
        <v>2124</v>
      </c>
      <c r="E1949" s="216">
        <v>100</v>
      </c>
      <c r="F1949" s="68" t="s">
        <v>227</v>
      </c>
      <c r="G1949" s="26">
        <v>5141</v>
      </c>
      <c r="H1949" s="68" t="s">
        <v>104</v>
      </c>
      <c r="I1949" s="10">
        <v>13441500</v>
      </c>
      <c r="J1949" s="163">
        <v>2.0710016703922099E-3</v>
      </c>
      <c r="K1949" s="163">
        <v>0.13775561941779002</v>
      </c>
      <c r="L1949" s="231">
        <v>17135800</v>
      </c>
    </row>
    <row r="1950" spans="1:12" ht="15.75" customHeight="1" x14ac:dyDescent="0.25">
      <c r="A1950" s="193"/>
      <c r="B1950" s="193"/>
      <c r="C1950" s="193"/>
      <c r="D1950" s="193"/>
      <c r="E1950" s="216"/>
      <c r="F1950" s="68" t="s">
        <v>229</v>
      </c>
      <c r="G1950" s="26">
        <v>190252</v>
      </c>
      <c r="H1950" s="68" t="s">
        <v>1861</v>
      </c>
      <c r="I1950" s="10">
        <v>5688000</v>
      </c>
      <c r="J1950" s="163">
        <v>7.664116121288829E-2</v>
      </c>
      <c r="K1950" s="163">
        <v>5.829364008841198E-2</v>
      </c>
      <c r="L1950" s="231"/>
    </row>
    <row r="1951" spans="1:12" ht="31.5" customHeight="1" x14ac:dyDescent="0.25">
      <c r="A1951" s="68">
        <v>1591</v>
      </c>
      <c r="B1951" s="68" t="s">
        <v>2125</v>
      </c>
      <c r="C1951" s="68" t="s">
        <v>74</v>
      </c>
      <c r="D1951" s="68" t="s">
        <v>2124</v>
      </c>
      <c r="E1951" s="76">
        <v>100</v>
      </c>
      <c r="F1951" s="68" t="s">
        <v>229</v>
      </c>
      <c r="G1951" s="26">
        <v>352062.39</v>
      </c>
      <c r="H1951" s="68" t="s">
        <v>107</v>
      </c>
      <c r="I1951" s="10">
        <v>11772530.619999999</v>
      </c>
      <c r="J1951" s="163">
        <v>0.14182489744646443</v>
      </c>
      <c r="K1951" s="163">
        <v>0.12065113623278648</v>
      </c>
      <c r="L1951" s="10">
        <v>5186568</v>
      </c>
    </row>
    <row r="1952" spans="1:12" ht="31.5" customHeight="1" x14ac:dyDescent="0.25">
      <c r="A1952" s="68">
        <v>1592</v>
      </c>
      <c r="B1952" s="68" t="s">
        <v>2126</v>
      </c>
      <c r="C1952" s="68" t="s">
        <v>74</v>
      </c>
      <c r="D1952" s="68" t="s">
        <v>2124</v>
      </c>
      <c r="E1952" s="76">
        <v>100</v>
      </c>
      <c r="F1952" s="68" t="s">
        <v>2127</v>
      </c>
      <c r="G1952" s="76">
        <v>2851.73</v>
      </c>
      <c r="H1952" s="68" t="s">
        <v>104</v>
      </c>
      <c r="I1952" s="10">
        <v>6787000</v>
      </c>
      <c r="J1952" s="163">
        <v>1.1487915957026993E-3</v>
      </c>
      <c r="K1952" s="163">
        <v>6.955677483826514E-2</v>
      </c>
      <c r="L1952" s="10">
        <v>298600</v>
      </c>
    </row>
    <row r="1953" spans="1:12" ht="47.25" customHeight="1" x14ac:dyDescent="0.25">
      <c r="A1953" s="64">
        <v>1593</v>
      </c>
      <c r="B1953" s="64" t="s">
        <v>2128</v>
      </c>
      <c r="C1953" s="64" t="s">
        <v>74</v>
      </c>
      <c r="D1953" s="64" t="s">
        <v>2124</v>
      </c>
      <c r="E1953" s="70">
        <v>100</v>
      </c>
      <c r="F1953" s="64" t="s">
        <v>32</v>
      </c>
      <c r="G1953" s="70">
        <v>102876</v>
      </c>
      <c r="H1953" s="64" t="s">
        <v>33</v>
      </c>
      <c r="I1953" s="80">
        <v>1142604</v>
      </c>
      <c r="J1953" s="162">
        <v>0.57159386521892563</v>
      </c>
      <c r="K1953" s="162">
        <v>5.1731405199029037E-2</v>
      </c>
      <c r="L1953" s="80">
        <v>41952364</v>
      </c>
    </row>
    <row r="1954" spans="1:12" ht="31.5" customHeight="1" x14ac:dyDescent="0.25">
      <c r="A1954" s="68">
        <v>1594</v>
      </c>
      <c r="B1954" s="64" t="s">
        <v>2129</v>
      </c>
      <c r="C1954" s="64" t="s">
        <v>74</v>
      </c>
      <c r="D1954" s="64" t="s">
        <v>2124</v>
      </c>
      <c r="E1954" s="70">
        <v>100</v>
      </c>
      <c r="F1954" s="64" t="s">
        <v>32</v>
      </c>
      <c r="G1954" s="70">
        <v>118629</v>
      </c>
      <c r="H1954" s="64" t="s">
        <v>33</v>
      </c>
      <c r="I1954" s="80">
        <v>105944</v>
      </c>
      <c r="J1954" s="162">
        <v>0.65911980089676825</v>
      </c>
      <c r="K1954" s="162">
        <v>4.7966154436759655E-3</v>
      </c>
      <c r="L1954" s="80">
        <v>26857457</v>
      </c>
    </row>
    <row r="1955" spans="1:12" ht="31.5" customHeight="1" x14ac:dyDescent="0.25">
      <c r="A1955" s="68">
        <v>1595</v>
      </c>
      <c r="B1955" s="64" t="s">
        <v>2130</v>
      </c>
      <c r="C1955" s="64" t="s">
        <v>74</v>
      </c>
      <c r="D1955" s="64" t="s">
        <v>2124</v>
      </c>
      <c r="E1955" s="70">
        <v>100</v>
      </c>
      <c r="F1955" s="64" t="s">
        <v>32</v>
      </c>
      <c r="G1955" s="70">
        <v>15683</v>
      </c>
      <c r="H1955" s="64" t="s">
        <v>33</v>
      </c>
      <c r="I1955" s="80">
        <v>405260</v>
      </c>
      <c r="J1955" s="162">
        <v>8.7137005601193779E-2</v>
      </c>
      <c r="K1955" s="162">
        <v>1.8348149727253283E-2</v>
      </c>
      <c r="L1955" s="80">
        <v>9064721</v>
      </c>
    </row>
    <row r="1956" spans="1:12" ht="31.5" customHeight="1" x14ac:dyDescent="0.25">
      <c r="A1956" s="68">
        <v>1596</v>
      </c>
      <c r="B1956" s="64" t="s">
        <v>2131</v>
      </c>
      <c r="C1956" s="64" t="s">
        <v>74</v>
      </c>
      <c r="D1956" s="64" t="s">
        <v>2124</v>
      </c>
      <c r="E1956" s="70">
        <v>100</v>
      </c>
      <c r="F1956" s="64" t="s">
        <v>32</v>
      </c>
      <c r="G1956" s="70">
        <v>6112</v>
      </c>
      <c r="H1956" s="64" t="s">
        <v>33</v>
      </c>
      <c r="I1956" s="80">
        <v>11000</v>
      </c>
      <c r="J1956" s="162">
        <v>3.3959151835394788E-2</v>
      </c>
      <c r="K1956" s="162">
        <v>4.9802508759755738E-4</v>
      </c>
      <c r="L1956" s="80">
        <v>9701621</v>
      </c>
    </row>
    <row r="1957" spans="1:12" ht="31.5" customHeight="1" x14ac:dyDescent="0.25">
      <c r="A1957" s="64">
        <v>1597</v>
      </c>
      <c r="B1957" s="64" t="s">
        <v>2132</v>
      </c>
      <c r="C1957" s="64" t="s">
        <v>74</v>
      </c>
      <c r="D1957" s="64" t="s">
        <v>2124</v>
      </c>
      <c r="E1957" s="70">
        <v>100</v>
      </c>
      <c r="F1957" s="64" t="s">
        <v>32</v>
      </c>
      <c r="G1957" s="70">
        <v>875</v>
      </c>
      <c r="H1957" s="64" t="s">
        <v>33</v>
      </c>
      <c r="I1957" s="80">
        <v>0</v>
      </c>
      <c r="J1957" s="162">
        <v>4.8616259581103459E-3</v>
      </c>
      <c r="K1957" s="162">
        <v>0</v>
      </c>
      <c r="L1957" s="80">
        <v>1855201</v>
      </c>
    </row>
    <row r="1958" spans="1:12" ht="31.5" customHeight="1" x14ac:dyDescent="0.25">
      <c r="A1958" s="68">
        <v>1598</v>
      </c>
      <c r="B1958" s="64" t="s">
        <v>2133</v>
      </c>
      <c r="C1958" s="64" t="s">
        <v>74</v>
      </c>
      <c r="D1958" s="64" t="s">
        <v>2124</v>
      </c>
      <c r="E1958" s="70">
        <v>100</v>
      </c>
      <c r="F1958" s="64" t="s">
        <v>32</v>
      </c>
      <c r="G1958" s="70">
        <v>5362</v>
      </c>
      <c r="H1958" s="64" t="s">
        <v>33</v>
      </c>
      <c r="I1958" s="80">
        <v>0</v>
      </c>
      <c r="J1958" s="162">
        <v>2.9792043871300203E-2</v>
      </c>
      <c r="K1958" s="162">
        <v>0</v>
      </c>
      <c r="L1958" s="80">
        <v>3667687</v>
      </c>
    </row>
    <row r="1959" spans="1:12" ht="31.5" customHeight="1" x14ac:dyDescent="0.25">
      <c r="A1959" s="68">
        <v>1599</v>
      </c>
      <c r="B1959" s="64" t="s">
        <v>2134</v>
      </c>
      <c r="C1959" s="64" t="s">
        <v>74</v>
      </c>
      <c r="D1959" s="64" t="s">
        <v>2124</v>
      </c>
      <c r="E1959" s="70">
        <v>100</v>
      </c>
      <c r="F1959" s="64" t="s">
        <v>32</v>
      </c>
      <c r="G1959" s="70">
        <v>5161</v>
      </c>
      <c r="H1959" s="64" t="s">
        <v>33</v>
      </c>
      <c r="I1959" s="80">
        <v>0</v>
      </c>
      <c r="J1959" s="162">
        <v>2.8675258936922854E-2</v>
      </c>
      <c r="K1959" s="162">
        <v>0</v>
      </c>
      <c r="L1959" s="80">
        <v>4612543</v>
      </c>
    </row>
    <row r="1960" spans="1:12" ht="31.5" customHeight="1" x14ac:dyDescent="0.25">
      <c r="A1960" s="68">
        <v>1600</v>
      </c>
      <c r="B1960" s="64" t="s">
        <v>2135</v>
      </c>
      <c r="C1960" s="64" t="s">
        <v>74</v>
      </c>
      <c r="D1960" s="64" t="s">
        <v>2124</v>
      </c>
      <c r="E1960" s="70">
        <v>100</v>
      </c>
      <c r="F1960" s="64" t="s">
        <v>32</v>
      </c>
      <c r="G1960" s="70">
        <v>1156</v>
      </c>
      <c r="H1960" s="64" t="s">
        <v>33</v>
      </c>
      <c r="I1960" s="80">
        <v>0</v>
      </c>
      <c r="J1960" s="162">
        <v>6.4229024086577833E-3</v>
      </c>
      <c r="K1960" s="162">
        <v>0</v>
      </c>
      <c r="L1960" s="80">
        <v>2084800</v>
      </c>
    </row>
    <row r="1961" spans="1:12" ht="47.25" customHeight="1" x14ac:dyDescent="0.25">
      <c r="A1961" s="64">
        <v>1601</v>
      </c>
      <c r="B1961" s="64" t="s">
        <v>2136</v>
      </c>
      <c r="C1961" s="64" t="s">
        <v>74</v>
      </c>
      <c r="D1961" s="64" t="s">
        <v>2124</v>
      </c>
      <c r="E1961" s="70">
        <v>100</v>
      </c>
      <c r="F1961" s="64" t="s">
        <v>32</v>
      </c>
      <c r="G1961" s="70">
        <v>7242</v>
      </c>
      <c r="H1961" s="64" t="s">
        <v>33</v>
      </c>
      <c r="I1961" s="80">
        <v>152861</v>
      </c>
      <c r="J1961" s="162">
        <v>4.023759450129729E-2</v>
      </c>
      <c r="K1961" s="162">
        <v>6.9207829922954744E-3</v>
      </c>
      <c r="L1961" s="80">
        <v>5184400</v>
      </c>
    </row>
    <row r="1962" spans="1:12" ht="47.25" customHeight="1" x14ac:dyDescent="0.25">
      <c r="A1962" s="68">
        <v>1602</v>
      </c>
      <c r="B1962" s="64" t="s">
        <v>2137</v>
      </c>
      <c r="C1962" s="64" t="s">
        <v>74</v>
      </c>
      <c r="D1962" s="64" t="s">
        <v>2124</v>
      </c>
      <c r="E1962" s="70">
        <v>100</v>
      </c>
      <c r="F1962" s="64" t="s">
        <v>32</v>
      </c>
      <c r="G1962" s="70">
        <v>7419</v>
      </c>
      <c r="H1962" s="64" t="s">
        <v>33</v>
      </c>
      <c r="I1962" s="80">
        <v>11560</v>
      </c>
      <c r="J1962" s="162">
        <v>4.1221031980823615E-2</v>
      </c>
      <c r="K1962" s="162">
        <v>5.2337909205706946E-4</v>
      </c>
      <c r="L1962" s="80">
        <v>4267303</v>
      </c>
    </row>
    <row r="1963" spans="1:12" ht="31.5" customHeight="1" x14ac:dyDescent="0.25">
      <c r="A1963" s="68">
        <v>1603</v>
      </c>
      <c r="B1963" s="64" t="s">
        <v>2138</v>
      </c>
      <c r="C1963" s="64" t="s">
        <v>74</v>
      </c>
      <c r="D1963" s="64" t="s">
        <v>2124</v>
      </c>
      <c r="E1963" s="70">
        <v>100</v>
      </c>
      <c r="F1963" s="64" t="s">
        <v>32</v>
      </c>
      <c r="G1963" s="70">
        <v>2909</v>
      </c>
      <c r="H1963" s="64" t="s">
        <v>33</v>
      </c>
      <c r="I1963" s="80">
        <v>14700</v>
      </c>
      <c r="J1963" s="162">
        <v>1.6162822756734856E-2</v>
      </c>
      <c r="K1963" s="162">
        <v>6.6554261706219028E-4</v>
      </c>
      <c r="L1963" s="80">
        <v>7657943</v>
      </c>
    </row>
    <row r="1964" spans="1:12" ht="31.5" customHeight="1" x14ac:dyDescent="0.25">
      <c r="A1964" s="68">
        <v>1604</v>
      </c>
      <c r="B1964" s="64" t="s">
        <v>2139</v>
      </c>
      <c r="C1964" s="64" t="s">
        <v>74</v>
      </c>
      <c r="D1964" s="64" t="s">
        <v>2124</v>
      </c>
      <c r="E1964" s="70">
        <v>100</v>
      </c>
      <c r="F1964" s="64" t="s">
        <v>32</v>
      </c>
      <c r="G1964" s="70">
        <v>2116</v>
      </c>
      <c r="H1964" s="64" t="s">
        <v>33</v>
      </c>
      <c r="I1964" s="80">
        <v>0</v>
      </c>
      <c r="J1964" s="162">
        <v>1.1756800602698849E-2</v>
      </c>
      <c r="K1964" s="162">
        <v>0</v>
      </c>
      <c r="L1964" s="80">
        <v>2362719</v>
      </c>
    </row>
    <row r="1965" spans="1:12" ht="31.5" customHeight="1" x14ac:dyDescent="0.25">
      <c r="A1965" s="64">
        <v>1605</v>
      </c>
      <c r="B1965" s="64" t="s">
        <v>2140</v>
      </c>
      <c r="C1965" s="64" t="s">
        <v>74</v>
      </c>
      <c r="D1965" s="64" t="s">
        <v>2124</v>
      </c>
      <c r="E1965" s="70">
        <v>100</v>
      </c>
      <c r="F1965" s="64" t="s">
        <v>32</v>
      </c>
      <c r="G1965" s="70">
        <v>2744</v>
      </c>
      <c r="H1965" s="64" t="s">
        <v>33</v>
      </c>
      <c r="I1965" s="80">
        <v>0</v>
      </c>
      <c r="J1965" s="162">
        <v>1.5246059004634048E-2</v>
      </c>
      <c r="K1965" s="162">
        <v>0</v>
      </c>
      <c r="L1965" s="80">
        <v>2168020</v>
      </c>
    </row>
    <row r="1966" spans="1:12" ht="31.5" customHeight="1" x14ac:dyDescent="0.25">
      <c r="A1966" s="68">
        <v>1606</v>
      </c>
      <c r="B1966" s="64" t="s">
        <v>2141</v>
      </c>
      <c r="C1966" s="64" t="s">
        <v>74</v>
      </c>
      <c r="D1966" s="64" t="s">
        <v>2124</v>
      </c>
      <c r="E1966" s="70">
        <v>100</v>
      </c>
      <c r="F1966" s="64" t="s">
        <v>32</v>
      </c>
      <c r="G1966" s="70">
        <v>1624</v>
      </c>
      <c r="H1966" s="64" t="s">
        <v>33</v>
      </c>
      <c r="I1966" s="80">
        <v>0</v>
      </c>
      <c r="J1966" s="162">
        <v>9.0231777782528028E-3</v>
      </c>
      <c r="K1966" s="162">
        <v>0</v>
      </c>
      <c r="L1966" s="80">
        <v>4280906</v>
      </c>
    </row>
    <row r="1967" spans="1:12" ht="31.5" customHeight="1" x14ac:dyDescent="0.25">
      <c r="A1967" s="68">
        <v>1607</v>
      </c>
      <c r="B1967" s="64" t="s">
        <v>2142</v>
      </c>
      <c r="C1967" s="64" t="s">
        <v>74</v>
      </c>
      <c r="D1967" s="64" t="s">
        <v>2124</v>
      </c>
      <c r="E1967" s="70">
        <v>100</v>
      </c>
      <c r="F1967" s="64" t="s">
        <v>32</v>
      </c>
      <c r="G1967" s="70">
        <v>8808</v>
      </c>
      <c r="H1967" s="64" t="s">
        <v>33</v>
      </c>
      <c r="I1967" s="80">
        <v>0</v>
      </c>
      <c r="J1967" s="162">
        <v>4.8938515930326776E-2</v>
      </c>
      <c r="K1967" s="162">
        <v>0</v>
      </c>
      <c r="L1967" s="80">
        <v>5357843</v>
      </c>
    </row>
    <row r="1968" spans="1:12" ht="31.5" customHeight="1" x14ac:dyDescent="0.25">
      <c r="A1968" s="68">
        <v>1608</v>
      </c>
      <c r="B1968" s="64" t="s">
        <v>2143</v>
      </c>
      <c r="C1968" s="64" t="s">
        <v>74</v>
      </c>
      <c r="D1968" s="64" t="s">
        <v>2124</v>
      </c>
      <c r="E1968" s="70">
        <v>100</v>
      </c>
      <c r="F1968" s="64" t="s">
        <v>32</v>
      </c>
      <c r="G1968" s="70">
        <v>259</v>
      </c>
      <c r="H1968" s="64" t="s">
        <v>136</v>
      </c>
      <c r="I1968" s="80">
        <v>197543</v>
      </c>
      <c r="J1968" s="162">
        <v>1.4390412836006625E-3</v>
      </c>
      <c r="K1968" s="162">
        <v>8.9437608981167531E-3</v>
      </c>
      <c r="L1968" s="80">
        <v>11381854</v>
      </c>
    </row>
    <row r="1969" spans="1:12" ht="47.25" customHeight="1" x14ac:dyDescent="0.25">
      <c r="A1969" s="64">
        <v>1609</v>
      </c>
      <c r="B1969" s="64" t="s">
        <v>2144</v>
      </c>
      <c r="C1969" s="64" t="s">
        <v>74</v>
      </c>
      <c r="D1969" s="64" t="s">
        <v>2124</v>
      </c>
      <c r="E1969" s="70">
        <v>100</v>
      </c>
      <c r="F1969" s="64" t="s">
        <v>2145</v>
      </c>
      <c r="G1969" s="70">
        <v>125</v>
      </c>
      <c r="H1969" s="64" t="s">
        <v>15</v>
      </c>
      <c r="I1969" s="80">
        <v>1469473.83</v>
      </c>
      <c r="J1969" s="162">
        <v>6.8878595304254118E-4</v>
      </c>
      <c r="K1969" s="162">
        <v>3.2050506379764942E-3</v>
      </c>
      <c r="L1969" s="80">
        <v>18751839.879999999</v>
      </c>
    </row>
    <row r="1970" spans="1:12" ht="47.25" customHeight="1" x14ac:dyDescent="0.25">
      <c r="A1970" s="188">
        <v>1610</v>
      </c>
      <c r="B1970" s="188" t="s">
        <v>2146</v>
      </c>
      <c r="C1970" s="188" t="s">
        <v>74</v>
      </c>
      <c r="D1970" s="188" t="s">
        <v>2124</v>
      </c>
      <c r="E1970" s="199">
        <v>100</v>
      </c>
      <c r="F1970" s="64" t="s">
        <v>2145</v>
      </c>
      <c r="G1970" s="70">
        <v>53</v>
      </c>
      <c r="H1970" s="64" t="s">
        <v>15</v>
      </c>
      <c r="I1970" s="225">
        <v>13349890.609999999</v>
      </c>
      <c r="J1970" s="162">
        <v>2.9204524409003746E-4</v>
      </c>
      <c r="K1970" s="162">
        <v>2.9117276227026721E-2</v>
      </c>
      <c r="L1970" s="225">
        <v>20530971.690000001</v>
      </c>
    </row>
    <row r="1971" spans="1:12" ht="31.5" customHeight="1" x14ac:dyDescent="0.25">
      <c r="A1971" s="188"/>
      <c r="B1971" s="188"/>
      <c r="C1971" s="188"/>
      <c r="D1971" s="188"/>
      <c r="E1971" s="199"/>
      <c r="F1971" s="64" t="s">
        <v>258</v>
      </c>
      <c r="G1971" s="70">
        <v>12</v>
      </c>
      <c r="H1971" s="64" t="s">
        <v>15</v>
      </c>
      <c r="I1971" s="225"/>
      <c r="J1971" s="162">
        <v>6.6123451492083944E-5</v>
      </c>
      <c r="K1971" s="162">
        <v>0</v>
      </c>
      <c r="L1971" s="225"/>
    </row>
    <row r="1972" spans="1:12" ht="31.5" customHeight="1" x14ac:dyDescent="0.25">
      <c r="A1972" s="64">
        <v>1611</v>
      </c>
      <c r="B1972" s="64" t="s">
        <v>2147</v>
      </c>
      <c r="C1972" s="64" t="s">
        <v>74</v>
      </c>
      <c r="D1972" s="64" t="s">
        <v>2124</v>
      </c>
      <c r="E1972" s="70">
        <v>100</v>
      </c>
      <c r="F1972" s="64" t="s">
        <v>278</v>
      </c>
      <c r="G1972" s="70">
        <v>65</v>
      </c>
      <c r="H1972" s="64" t="s">
        <v>15</v>
      </c>
      <c r="I1972" s="80">
        <v>10438793.33</v>
      </c>
      <c r="J1972" s="162">
        <v>3.5816869558212138E-4</v>
      </c>
      <c r="K1972" s="162">
        <v>2.2767919059859185E-2</v>
      </c>
      <c r="L1972" s="80">
        <v>14135083.74</v>
      </c>
    </row>
    <row r="1973" spans="1:12" ht="31.5" customHeight="1" x14ac:dyDescent="0.25">
      <c r="A1973" s="64">
        <v>1612</v>
      </c>
      <c r="B1973" s="64" t="s">
        <v>2148</v>
      </c>
      <c r="C1973" s="64" t="s">
        <v>74</v>
      </c>
      <c r="D1973" s="64" t="s">
        <v>2124</v>
      </c>
      <c r="E1973" s="76">
        <v>100</v>
      </c>
      <c r="F1973" s="64" t="s">
        <v>278</v>
      </c>
      <c r="G1973" s="70">
        <v>29</v>
      </c>
      <c r="H1973" s="64" t="s">
        <v>15</v>
      </c>
      <c r="I1973" s="80">
        <v>8100965.5599999996</v>
      </c>
      <c r="J1973" s="162">
        <v>1.5979834110586955E-4</v>
      </c>
      <c r="K1973" s="162">
        <v>1.7668912712997146E-2</v>
      </c>
      <c r="L1973" s="80">
        <v>10148531.710000001</v>
      </c>
    </row>
    <row r="1974" spans="1:12" ht="31.5" customHeight="1" x14ac:dyDescent="0.25">
      <c r="A1974" s="64">
        <v>1613</v>
      </c>
      <c r="B1974" s="64" t="s">
        <v>2149</v>
      </c>
      <c r="C1974" s="64" t="s">
        <v>74</v>
      </c>
      <c r="D1974" s="64" t="s">
        <v>2124</v>
      </c>
      <c r="E1974" s="76">
        <v>100</v>
      </c>
      <c r="F1974" s="64" t="s">
        <v>278</v>
      </c>
      <c r="G1974" s="70">
        <v>38</v>
      </c>
      <c r="H1974" s="64" t="s">
        <v>15</v>
      </c>
      <c r="I1974" s="80">
        <v>10736259.449999999</v>
      </c>
      <c r="J1974" s="162">
        <v>2.0939092972493251E-4</v>
      </c>
      <c r="K1974" s="162">
        <v>2.3416718622136783E-2</v>
      </c>
      <c r="L1974" s="80">
        <v>121553669.28</v>
      </c>
    </row>
    <row r="1975" spans="1:12" ht="31.5" customHeight="1" x14ac:dyDescent="0.25">
      <c r="A1975" s="64">
        <v>1614</v>
      </c>
      <c r="B1975" s="64" t="s">
        <v>2150</v>
      </c>
      <c r="C1975" s="64" t="s">
        <v>74</v>
      </c>
      <c r="D1975" s="64" t="s">
        <v>2124</v>
      </c>
      <c r="E1975" s="76">
        <v>100</v>
      </c>
      <c r="F1975" s="64" t="s">
        <v>278</v>
      </c>
      <c r="G1975" s="70">
        <v>50</v>
      </c>
      <c r="H1975" s="64" t="s">
        <v>15</v>
      </c>
      <c r="I1975" s="80">
        <v>8454429.8800000008</v>
      </c>
      <c r="J1975" s="162">
        <v>2.7551438121701643E-4</v>
      </c>
      <c r="K1975" s="162">
        <v>1.8439849235437924E-2</v>
      </c>
      <c r="L1975" s="80">
        <v>10195531.050000001</v>
      </c>
    </row>
    <row r="1976" spans="1:12" ht="31.5" customHeight="1" x14ac:dyDescent="0.25">
      <c r="A1976" s="64">
        <v>1615</v>
      </c>
      <c r="B1976" s="64" t="s">
        <v>2151</v>
      </c>
      <c r="C1976" s="64" t="s">
        <v>74</v>
      </c>
      <c r="D1976" s="64" t="s">
        <v>2124</v>
      </c>
      <c r="E1976" s="76">
        <v>100</v>
      </c>
      <c r="F1976" s="64" t="s">
        <v>278</v>
      </c>
      <c r="G1976" s="70">
        <v>53</v>
      </c>
      <c r="H1976" s="64" t="s">
        <v>15</v>
      </c>
      <c r="I1976" s="80">
        <v>11186424.939999999</v>
      </c>
      <c r="J1976" s="162">
        <v>2.9204524409003746E-4</v>
      </c>
      <c r="K1976" s="162">
        <v>2.4398568833732249E-2</v>
      </c>
      <c r="L1976" s="80">
        <v>13814435.57</v>
      </c>
    </row>
    <row r="1977" spans="1:12" ht="31.5" customHeight="1" x14ac:dyDescent="0.25">
      <c r="A1977" s="64">
        <v>1616</v>
      </c>
      <c r="B1977" s="64" t="s">
        <v>2152</v>
      </c>
      <c r="C1977" s="64" t="s">
        <v>74</v>
      </c>
      <c r="D1977" s="64" t="s">
        <v>2124</v>
      </c>
      <c r="E1977" s="76">
        <v>100</v>
      </c>
      <c r="F1977" s="64" t="s">
        <v>278</v>
      </c>
      <c r="G1977" s="70">
        <v>25</v>
      </c>
      <c r="H1977" s="64" t="s">
        <v>15</v>
      </c>
      <c r="I1977" s="80">
        <v>7378843.6200000001</v>
      </c>
      <c r="J1977" s="162">
        <v>1.3775719060850821E-4</v>
      </c>
      <c r="K1977" s="162">
        <v>1.6093901755167554E-2</v>
      </c>
      <c r="L1977" s="80">
        <v>8667874.9000000004</v>
      </c>
    </row>
    <row r="1978" spans="1:12" ht="47.25" customHeight="1" x14ac:dyDescent="0.25">
      <c r="A1978" s="188">
        <v>1617</v>
      </c>
      <c r="B1978" s="188" t="s">
        <v>2153</v>
      </c>
      <c r="C1978" s="188" t="s">
        <v>74</v>
      </c>
      <c r="D1978" s="188" t="s">
        <v>2124</v>
      </c>
      <c r="E1978" s="199">
        <v>100</v>
      </c>
      <c r="F1978" s="64" t="s">
        <v>2145</v>
      </c>
      <c r="G1978" s="70">
        <v>157</v>
      </c>
      <c r="H1978" s="64" t="s">
        <v>15</v>
      </c>
      <c r="I1978" s="225">
        <v>18707754.98</v>
      </c>
      <c r="J1978" s="162">
        <v>8.6511515702143173E-4</v>
      </c>
      <c r="K1978" s="162">
        <v>4.0803245903165856E-2</v>
      </c>
      <c r="L1978" s="225">
        <v>22953541.120000001</v>
      </c>
    </row>
    <row r="1979" spans="1:12" ht="31.5" customHeight="1" x14ac:dyDescent="0.25">
      <c r="A1979" s="188"/>
      <c r="B1979" s="188"/>
      <c r="C1979" s="188"/>
      <c r="D1979" s="188"/>
      <c r="E1979" s="199"/>
      <c r="F1979" s="64" t="s">
        <v>258</v>
      </c>
      <c r="G1979" s="70">
        <v>33</v>
      </c>
      <c r="H1979" s="64" t="s">
        <v>15</v>
      </c>
      <c r="I1979" s="225"/>
      <c r="J1979" s="162">
        <v>1.8183949160323085E-4</v>
      </c>
      <c r="K1979" s="162">
        <v>0</v>
      </c>
      <c r="L1979" s="225"/>
    </row>
    <row r="1980" spans="1:12" ht="31.5" customHeight="1" x14ac:dyDescent="0.25">
      <c r="A1980" s="64">
        <v>1618</v>
      </c>
      <c r="B1980" s="64" t="s">
        <v>2154</v>
      </c>
      <c r="C1980" s="64" t="s">
        <v>74</v>
      </c>
      <c r="D1980" s="64" t="s">
        <v>2124</v>
      </c>
      <c r="E1980" s="70">
        <v>100</v>
      </c>
      <c r="F1980" s="64" t="s">
        <v>278</v>
      </c>
      <c r="G1980" s="70">
        <v>191</v>
      </c>
      <c r="H1980" s="64" t="s">
        <v>15</v>
      </c>
      <c r="I1980" s="80">
        <v>15014502.710000001</v>
      </c>
      <c r="J1980" s="162">
        <v>1.0524649362490027E-3</v>
      </c>
      <c r="K1980" s="162">
        <v>3.2747940458106223E-2</v>
      </c>
      <c r="L1980" s="80">
        <v>18444827.879999999</v>
      </c>
    </row>
    <row r="1981" spans="1:12" ht="31.5" customHeight="1" x14ac:dyDescent="0.25">
      <c r="A1981" s="64">
        <v>1619</v>
      </c>
      <c r="B1981" s="64" t="s">
        <v>2155</v>
      </c>
      <c r="C1981" s="64" t="s">
        <v>74</v>
      </c>
      <c r="D1981" s="64" t="s">
        <v>2124</v>
      </c>
      <c r="E1981" s="70">
        <v>100</v>
      </c>
      <c r="F1981" s="64" t="s">
        <v>278</v>
      </c>
      <c r="G1981" s="70">
        <v>244</v>
      </c>
      <c r="H1981" s="64" t="s">
        <v>15</v>
      </c>
      <c r="I1981" s="80">
        <v>18943158.350000001</v>
      </c>
      <c r="J1981" s="162">
        <v>1.3445101803390403E-3</v>
      </c>
      <c r="K1981" s="162">
        <v>4.1316681192585282E-2</v>
      </c>
      <c r="L1981" s="80">
        <v>21951849.18</v>
      </c>
    </row>
    <row r="1982" spans="1:12" ht="31.5" customHeight="1" x14ac:dyDescent="0.25">
      <c r="A1982" s="64">
        <v>1620</v>
      </c>
      <c r="B1982" s="64" t="s">
        <v>2156</v>
      </c>
      <c r="C1982" s="64" t="s">
        <v>74</v>
      </c>
      <c r="D1982" s="64" t="s">
        <v>2124</v>
      </c>
      <c r="E1982" s="70">
        <v>100</v>
      </c>
      <c r="F1982" s="64" t="s">
        <v>278</v>
      </c>
      <c r="G1982" s="70">
        <v>17</v>
      </c>
      <c r="H1982" s="64" t="s">
        <v>15</v>
      </c>
      <c r="I1982" s="80">
        <v>10047777</v>
      </c>
      <c r="J1982" s="162">
        <v>9.3674889613785603E-5</v>
      </c>
      <c r="K1982" s="162">
        <v>2.1915078327114913E-2</v>
      </c>
      <c r="L1982" s="80">
        <v>12362046.130000001</v>
      </c>
    </row>
    <row r="1983" spans="1:12" ht="31.5" customHeight="1" x14ac:dyDescent="0.25">
      <c r="A1983" s="64">
        <v>1621</v>
      </c>
      <c r="B1983" s="64" t="s">
        <v>2157</v>
      </c>
      <c r="C1983" s="64" t="s">
        <v>74</v>
      </c>
      <c r="D1983" s="64" t="s">
        <v>2124</v>
      </c>
      <c r="E1983" s="70">
        <v>100</v>
      </c>
      <c r="F1983" s="64" t="s">
        <v>278</v>
      </c>
      <c r="G1983" s="70">
        <v>50</v>
      </c>
      <c r="H1983" s="64" t="s">
        <v>15</v>
      </c>
      <c r="I1983" s="80">
        <v>11284884.16</v>
      </c>
      <c r="J1983" s="162">
        <v>2.7551438121701643E-4</v>
      </c>
      <c r="K1983" s="162">
        <v>2.4613316983330583E-2</v>
      </c>
      <c r="L1983" s="80">
        <v>12555922.109999999</v>
      </c>
    </row>
    <row r="1984" spans="1:12" ht="31.5" customHeight="1" x14ac:dyDescent="0.25">
      <c r="A1984" s="64">
        <v>1622</v>
      </c>
      <c r="B1984" s="64" t="s">
        <v>2158</v>
      </c>
      <c r="C1984" s="64" t="s">
        <v>74</v>
      </c>
      <c r="D1984" s="64" t="s">
        <v>2124</v>
      </c>
      <c r="E1984" s="70">
        <v>100</v>
      </c>
      <c r="F1984" s="64" t="s">
        <v>278</v>
      </c>
      <c r="G1984" s="70">
        <v>4</v>
      </c>
      <c r="H1984" s="64" t="s">
        <v>15</v>
      </c>
      <c r="I1984" s="80">
        <v>4837215.6399999997</v>
      </c>
      <c r="J1984" s="162">
        <v>2.2041150497361316E-5</v>
      </c>
      <c r="K1984" s="162">
        <v>1.0550389368289653E-2</v>
      </c>
      <c r="L1984" s="80">
        <v>5626940.3700000001</v>
      </c>
    </row>
    <row r="1985" spans="1:12" ht="31.5" customHeight="1" x14ac:dyDescent="0.25">
      <c r="A1985" s="64">
        <v>1623</v>
      </c>
      <c r="B1985" s="64" t="s">
        <v>2159</v>
      </c>
      <c r="C1985" s="64" t="s">
        <v>74</v>
      </c>
      <c r="D1985" s="64" t="s">
        <v>2124</v>
      </c>
      <c r="E1985" s="70">
        <v>100</v>
      </c>
      <c r="F1985" s="64" t="s">
        <v>278</v>
      </c>
      <c r="G1985" s="70">
        <v>55</v>
      </c>
      <c r="H1985" s="64" t="s">
        <v>15</v>
      </c>
      <c r="I1985" s="80">
        <v>5148258.76</v>
      </c>
      <c r="J1985" s="162">
        <v>3.0306581933871806E-4</v>
      </c>
      <c r="K1985" s="162">
        <v>1.1228801552189653E-2</v>
      </c>
      <c r="L1985" s="80">
        <v>6678200</v>
      </c>
    </row>
    <row r="1986" spans="1:12" ht="31.5" customHeight="1" x14ac:dyDescent="0.25">
      <c r="A1986" s="64">
        <v>1624</v>
      </c>
      <c r="B1986" s="64" t="s">
        <v>2160</v>
      </c>
      <c r="C1986" s="64" t="s">
        <v>74</v>
      </c>
      <c r="D1986" s="64" t="s">
        <v>2124</v>
      </c>
      <c r="E1986" s="70">
        <v>100</v>
      </c>
      <c r="F1986" s="64" t="s">
        <v>278</v>
      </c>
      <c r="G1986" s="70">
        <v>509</v>
      </c>
      <c r="H1986" s="64" t="s">
        <v>15</v>
      </c>
      <c r="I1986" s="80">
        <v>27798616.399999999</v>
      </c>
      <c r="J1986" s="162">
        <v>2.8047364007892273E-3</v>
      </c>
      <c r="K1986" s="162">
        <v>6.0631207857361993E-2</v>
      </c>
      <c r="L1986" s="80">
        <v>28821628.780000001</v>
      </c>
    </row>
    <row r="1987" spans="1:12" ht="31.5" customHeight="1" x14ac:dyDescent="0.25">
      <c r="A1987" s="64">
        <v>1625</v>
      </c>
      <c r="B1987" s="64" t="s">
        <v>2161</v>
      </c>
      <c r="C1987" s="64" t="s">
        <v>74</v>
      </c>
      <c r="D1987" s="64" t="s">
        <v>2124</v>
      </c>
      <c r="E1987" s="70">
        <v>91.8</v>
      </c>
      <c r="F1987" s="64" t="s">
        <v>278</v>
      </c>
      <c r="G1987" s="70">
        <v>655</v>
      </c>
      <c r="H1987" s="64" t="s">
        <v>15</v>
      </c>
      <c r="I1987" s="80">
        <v>36845454.920000002</v>
      </c>
      <c r="J1987" s="162">
        <v>3.6092383939429159E-3</v>
      </c>
      <c r="K1987" s="162">
        <v>8.0363152025565612E-2</v>
      </c>
      <c r="L1987" s="80">
        <v>42913343.82</v>
      </c>
    </row>
    <row r="1988" spans="1:12" ht="31.5" customHeight="1" x14ac:dyDescent="0.25">
      <c r="A1988" s="64">
        <v>1626</v>
      </c>
      <c r="B1988" s="64" t="s">
        <v>2162</v>
      </c>
      <c r="C1988" s="64" t="s">
        <v>74</v>
      </c>
      <c r="D1988" s="64" t="s">
        <v>2124</v>
      </c>
      <c r="E1988" s="70">
        <v>98.5</v>
      </c>
      <c r="F1988" s="64" t="s">
        <v>278</v>
      </c>
      <c r="G1988" s="70">
        <v>681</v>
      </c>
      <c r="H1988" s="64" t="s">
        <v>15</v>
      </c>
      <c r="I1988" s="80">
        <v>44867496.600000001</v>
      </c>
      <c r="J1988" s="162">
        <v>3.7525058721757636E-3</v>
      </c>
      <c r="K1988" s="162">
        <v>9.7859924870004791E-2</v>
      </c>
      <c r="L1988" s="80">
        <v>52645291.619999997</v>
      </c>
    </row>
    <row r="1989" spans="1:12" ht="30.75" customHeight="1" x14ac:dyDescent="0.25">
      <c r="A1989" s="64">
        <v>1627</v>
      </c>
      <c r="B1989" s="64" t="s">
        <v>2163</v>
      </c>
      <c r="C1989" s="64" t="s">
        <v>74</v>
      </c>
      <c r="D1989" s="64" t="s">
        <v>2124</v>
      </c>
      <c r="E1989" s="70">
        <v>100</v>
      </c>
      <c r="F1989" s="64" t="s">
        <v>278</v>
      </c>
      <c r="G1989" s="70">
        <v>130</v>
      </c>
      <c r="H1989" s="64" t="s">
        <v>15</v>
      </c>
      <c r="I1989" s="80">
        <v>47254304.909999996</v>
      </c>
      <c r="J1989" s="162">
        <v>7.1633739116424276E-4</v>
      </c>
      <c r="K1989" s="162">
        <v>0.10306576204826409</v>
      </c>
      <c r="L1989" s="80">
        <v>57549920.810000002</v>
      </c>
    </row>
    <row r="1990" spans="1:12" ht="31.5" customHeight="1" x14ac:dyDescent="0.25">
      <c r="A1990" s="64">
        <v>1628</v>
      </c>
      <c r="B1990" s="64" t="s">
        <v>2164</v>
      </c>
      <c r="C1990" s="64" t="s">
        <v>74</v>
      </c>
      <c r="D1990" s="64" t="s">
        <v>2124</v>
      </c>
      <c r="E1990" s="70">
        <v>100</v>
      </c>
      <c r="F1990" s="64" t="s">
        <v>258</v>
      </c>
      <c r="G1990" s="70">
        <v>160</v>
      </c>
      <c r="H1990" s="64" t="s">
        <v>15</v>
      </c>
      <c r="I1990" s="80">
        <v>16745926.710000001</v>
      </c>
      <c r="J1990" s="162">
        <v>8.8164601989445255E-4</v>
      </c>
      <c r="K1990" s="162">
        <v>3.6524327272567429E-2</v>
      </c>
      <c r="L1990" s="80">
        <v>19827300</v>
      </c>
    </row>
    <row r="1991" spans="1:12" ht="31.5" customHeight="1" x14ac:dyDescent="0.25">
      <c r="A1991" s="64">
        <v>1629</v>
      </c>
      <c r="B1991" s="64" t="s">
        <v>2165</v>
      </c>
      <c r="C1991" s="64" t="s">
        <v>74</v>
      </c>
      <c r="D1991" s="64" t="s">
        <v>2124</v>
      </c>
      <c r="E1991" s="70">
        <v>100</v>
      </c>
      <c r="F1991" s="64" t="s">
        <v>258</v>
      </c>
      <c r="G1991" s="70">
        <v>46</v>
      </c>
      <c r="H1991" s="64" t="s">
        <v>15</v>
      </c>
      <c r="I1991" s="80">
        <v>6589299.9100000001</v>
      </c>
      <c r="J1991" s="162">
        <v>2.5347323071965512E-4</v>
      </c>
      <c r="K1991" s="162">
        <v>1.4371838034273776E-2</v>
      </c>
      <c r="L1991" s="80">
        <v>7593700</v>
      </c>
    </row>
    <row r="1992" spans="1:12" ht="31.5" customHeight="1" x14ac:dyDescent="0.25">
      <c r="A1992" s="64">
        <v>1630</v>
      </c>
      <c r="B1992" s="64" t="s">
        <v>2166</v>
      </c>
      <c r="C1992" s="64" t="s">
        <v>74</v>
      </c>
      <c r="D1992" s="64" t="s">
        <v>2124</v>
      </c>
      <c r="E1992" s="70">
        <v>100</v>
      </c>
      <c r="F1992" s="64" t="s">
        <v>258</v>
      </c>
      <c r="G1992" s="70">
        <v>65</v>
      </c>
      <c r="H1992" s="64" t="s">
        <v>15</v>
      </c>
      <c r="I1992" s="80">
        <v>9742172.4399999995</v>
      </c>
      <c r="J1992" s="162">
        <v>3.5816869558212138E-4</v>
      </c>
      <c r="K1992" s="162">
        <v>2.124852811710095E-2</v>
      </c>
      <c r="L1992" s="80">
        <v>11763034</v>
      </c>
    </row>
    <row r="1993" spans="1:12" ht="31.5" customHeight="1" x14ac:dyDescent="0.25">
      <c r="A1993" s="64">
        <v>1631</v>
      </c>
      <c r="B1993" s="64" t="s">
        <v>2167</v>
      </c>
      <c r="C1993" s="64" t="s">
        <v>74</v>
      </c>
      <c r="D1993" s="64" t="s">
        <v>2124</v>
      </c>
      <c r="E1993" s="70">
        <v>100</v>
      </c>
      <c r="F1993" s="64" t="s">
        <v>258</v>
      </c>
      <c r="G1993" s="70">
        <v>119</v>
      </c>
      <c r="H1993" s="64" t="s">
        <v>15</v>
      </c>
      <c r="I1993" s="80">
        <v>13153709.619999999</v>
      </c>
      <c r="J1993" s="162">
        <v>6.5572422729649911E-4</v>
      </c>
      <c r="K1993" s="162">
        <v>2.8689388370624163E-2</v>
      </c>
      <c r="L1993" s="80">
        <v>16219158</v>
      </c>
    </row>
    <row r="1994" spans="1:12" ht="31.5" customHeight="1" x14ac:dyDescent="0.25">
      <c r="A1994" s="64">
        <v>1632</v>
      </c>
      <c r="B1994" s="64" t="s">
        <v>2168</v>
      </c>
      <c r="C1994" s="64" t="s">
        <v>74</v>
      </c>
      <c r="D1994" s="64" t="s">
        <v>2124</v>
      </c>
      <c r="E1994" s="70">
        <v>100</v>
      </c>
      <c r="F1994" s="64" t="s">
        <v>258</v>
      </c>
      <c r="G1994" s="70">
        <v>161</v>
      </c>
      <c r="H1994" s="64" t="s">
        <v>15</v>
      </c>
      <c r="I1994" s="80">
        <v>16987620.5</v>
      </c>
      <c r="J1994" s="162">
        <v>8.8715630751879304E-4</v>
      </c>
      <c r="K1994" s="162">
        <v>3.7051482516859503E-2</v>
      </c>
      <c r="L1994" s="80">
        <v>21601273.98</v>
      </c>
    </row>
    <row r="1995" spans="1:12" ht="31.5" customHeight="1" x14ac:dyDescent="0.25">
      <c r="A1995" s="64">
        <v>1633</v>
      </c>
      <c r="B1995" s="64" t="s">
        <v>2169</v>
      </c>
      <c r="C1995" s="64" t="s">
        <v>74</v>
      </c>
      <c r="D1995" s="64" t="s">
        <v>2124</v>
      </c>
      <c r="E1995" s="70">
        <v>100</v>
      </c>
      <c r="F1995" s="64" t="s">
        <v>258</v>
      </c>
      <c r="G1995" s="70">
        <v>57</v>
      </c>
      <c r="H1995" s="64" t="s">
        <v>15</v>
      </c>
      <c r="I1995" s="80">
        <v>7816834.5599999996</v>
      </c>
      <c r="J1995" s="162">
        <v>3.1408639458739877E-4</v>
      </c>
      <c r="K1995" s="162">
        <v>1.7049198210957392E-2</v>
      </c>
      <c r="L1995" s="80">
        <v>9296700</v>
      </c>
    </row>
    <row r="1996" spans="1:12" ht="31.5" customHeight="1" x14ac:dyDescent="0.25">
      <c r="A1996" s="64">
        <v>1634</v>
      </c>
      <c r="B1996" s="64" t="s">
        <v>2170</v>
      </c>
      <c r="C1996" s="64" t="s">
        <v>74</v>
      </c>
      <c r="D1996" s="64" t="s">
        <v>2124</v>
      </c>
      <c r="E1996" s="70">
        <v>100</v>
      </c>
      <c r="F1996" s="64" t="s">
        <v>258</v>
      </c>
      <c r="G1996" s="70">
        <v>42</v>
      </c>
      <c r="H1996" s="64" t="s">
        <v>15</v>
      </c>
      <c r="I1996" s="80">
        <v>5665468.3300000001</v>
      </c>
      <c r="J1996" s="162">
        <v>2.3143208022229382E-4</v>
      </c>
      <c r="K1996" s="162">
        <v>1.2356880752005037E-2</v>
      </c>
      <c r="L1996" s="80">
        <v>7223700</v>
      </c>
    </row>
    <row r="1997" spans="1:12" ht="47.25" customHeight="1" x14ac:dyDescent="0.25">
      <c r="A1997" s="64">
        <v>1635</v>
      </c>
      <c r="B1997" s="64" t="s">
        <v>2171</v>
      </c>
      <c r="C1997" s="64" t="s">
        <v>74</v>
      </c>
      <c r="D1997" s="64" t="s">
        <v>2124</v>
      </c>
      <c r="E1997" s="70">
        <v>100</v>
      </c>
      <c r="F1997" s="64" t="s">
        <v>2145</v>
      </c>
      <c r="G1997" s="70">
        <v>103</v>
      </c>
      <c r="H1997" s="64" t="s">
        <v>15</v>
      </c>
      <c r="I1997" s="80">
        <v>12638664.07</v>
      </c>
      <c r="J1997" s="162">
        <v>5.6755962530705389E-4</v>
      </c>
      <c r="K1997" s="162">
        <v>2.7566029087244169E-2</v>
      </c>
      <c r="L1997" s="80">
        <v>15125684</v>
      </c>
    </row>
    <row r="1998" spans="1:12" ht="57" customHeight="1" x14ac:dyDescent="0.25">
      <c r="A1998" s="64">
        <v>1636</v>
      </c>
      <c r="B1998" s="64" t="s">
        <v>2172</v>
      </c>
      <c r="C1998" s="64" t="s">
        <v>74</v>
      </c>
      <c r="D1998" s="64" t="s">
        <v>2124</v>
      </c>
      <c r="E1998" s="70">
        <v>100</v>
      </c>
      <c r="F1998" s="64" t="s">
        <v>2145</v>
      </c>
      <c r="G1998" s="70">
        <v>165</v>
      </c>
      <c r="H1998" s="64" t="s">
        <v>15</v>
      </c>
      <c r="I1998" s="80">
        <v>16731158.26</v>
      </c>
      <c r="J1998" s="162">
        <v>9.0919745801615434E-4</v>
      </c>
      <c r="K1998" s="162">
        <v>3.6492115994538464E-2</v>
      </c>
      <c r="L1998" s="80">
        <v>21993400</v>
      </c>
    </row>
    <row r="1999" spans="1:12" ht="31.5" customHeight="1" x14ac:dyDescent="0.25">
      <c r="A1999" s="64">
        <v>1637</v>
      </c>
      <c r="B1999" s="64" t="s">
        <v>2173</v>
      </c>
      <c r="C1999" s="64" t="s">
        <v>74</v>
      </c>
      <c r="D1999" s="64" t="s">
        <v>2124</v>
      </c>
      <c r="E1999" s="70">
        <v>100</v>
      </c>
      <c r="F1999" s="64" t="s">
        <v>293</v>
      </c>
      <c r="G1999" s="70">
        <v>475</v>
      </c>
      <c r="H1999" s="64" t="s">
        <v>15</v>
      </c>
      <c r="I1999" s="80">
        <v>8977789.4000000004</v>
      </c>
      <c r="J1999" s="162">
        <v>2.6173866215616565E-3</v>
      </c>
      <c r="K1999" s="162">
        <v>1.9581342012799648E-2</v>
      </c>
      <c r="L1999" s="80">
        <v>10463700</v>
      </c>
    </row>
    <row r="2000" spans="1:12" ht="31.5" customHeight="1" x14ac:dyDescent="0.25">
      <c r="A2000" s="64">
        <v>1638</v>
      </c>
      <c r="B2000" s="64" t="s">
        <v>2174</v>
      </c>
      <c r="C2000" s="64" t="s">
        <v>74</v>
      </c>
      <c r="D2000" s="64" t="s">
        <v>2124</v>
      </c>
      <c r="E2000" s="70">
        <v>100</v>
      </c>
      <c r="F2000" s="64" t="s">
        <v>293</v>
      </c>
      <c r="G2000" s="70">
        <v>681</v>
      </c>
      <c r="H2000" s="64" t="s">
        <v>15</v>
      </c>
      <c r="I2000" s="80">
        <v>40235100</v>
      </c>
      <c r="J2000" s="162">
        <v>3.7525058721757636E-3</v>
      </c>
      <c r="K2000" s="162">
        <v>8.7756263698856099E-2</v>
      </c>
      <c r="L2000" s="80">
        <v>41810820</v>
      </c>
    </row>
    <row r="2001" spans="1:12" ht="47.25" customHeight="1" x14ac:dyDescent="0.25">
      <c r="A2001" s="64">
        <v>1639</v>
      </c>
      <c r="B2001" s="64" t="s">
        <v>2175</v>
      </c>
      <c r="C2001" s="64" t="s">
        <v>74</v>
      </c>
      <c r="D2001" s="64" t="s">
        <v>2124</v>
      </c>
      <c r="E2001" s="70">
        <v>100</v>
      </c>
      <c r="F2001" s="64" t="s">
        <v>2176</v>
      </c>
      <c r="G2001" s="70">
        <v>3864</v>
      </c>
      <c r="H2001" s="64" t="s">
        <v>15</v>
      </c>
      <c r="I2001" s="80">
        <v>2842824.35</v>
      </c>
      <c r="J2001" s="162">
        <v>9.6664859704240057E-3</v>
      </c>
      <c r="K2001" s="162">
        <v>6.3432369422809581E-2</v>
      </c>
      <c r="L2001" s="80">
        <v>28570200</v>
      </c>
    </row>
    <row r="2002" spans="1:12" ht="31.5" customHeight="1" x14ac:dyDescent="0.25">
      <c r="A2002" s="64">
        <v>1640</v>
      </c>
      <c r="B2002" s="64" t="s">
        <v>2177</v>
      </c>
      <c r="C2002" s="64" t="s">
        <v>74</v>
      </c>
      <c r="D2002" s="64" t="s">
        <v>2124</v>
      </c>
      <c r="E2002" s="70">
        <v>100</v>
      </c>
      <c r="F2002" s="64" t="s">
        <v>2002</v>
      </c>
      <c r="G2002" s="70">
        <v>93</v>
      </c>
      <c r="H2002" s="64" t="s">
        <v>2178</v>
      </c>
      <c r="I2002" s="80">
        <v>17411849.949999999</v>
      </c>
      <c r="J2002" s="162"/>
      <c r="K2002" s="162"/>
      <c r="L2002" s="80">
        <v>20112593.170000002</v>
      </c>
    </row>
    <row r="2003" spans="1:12" ht="31.5" customHeight="1" x14ac:dyDescent="0.25">
      <c r="A2003" s="64">
        <v>1641</v>
      </c>
      <c r="B2003" s="64" t="s">
        <v>2179</v>
      </c>
      <c r="C2003" s="64" t="s">
        <v>74</v>
      </c>
      <c r="D2003" s="64" t="s">
        <v>2124</v>
      </c>
      <c r="E2003" s="70">
        <v>100</v>
      </c>
      <c r="F2003" s="64" t="s">
        <v>2180</v>
      </c>
      <c r="G2003" s="70">
        <v>1057</v>
      </c>
      <c r="H2003" s="64" t="s">
        <v>2181</v>
      </c>
      <c r="I2003" s="80">
        <v>4760247.0599999996</v>
      </c>
      <c r="J2003" s="184" t="s">
        <v>201</v>
      </c>
      <c r="K2003" s="183" t="s">
        <v>201</v>
      </c>
      <c r="L2003" s="80">
        <v>47602047.060000002</v>
      </c>
    </row>
    <row r="2004" spans="1:12" ht="47.25" customHeight="1" x14ac:dyDescent="0.25">
      <c r="A2004" s="64">
        <v>1642</v>
      </c>
      <c r="B2004" s="64" t="s">
        <v>2182</v>
      </c>
      <c r="C2004" s="64" t="s">
        <v>74</v>
      </c>
      <c r="D2004" s="64" t="s">
        <v>2124</v>
      </c>
      <c r="E2004" s="70">
        <v>100</v>
      </c>
      <c r="F2004" s="64" t="s">
        <v>2183</v>
      </c>
      <c r="G2004" s="70">
        <v>219766</v>
      </c>
      <c r="H2004" s="64" t="s">
        <v>15</v>
      </c>
      <c r="I2004" s="80">
        <v>11229460</v>
      </c>
      <c r="J2004" s="162">
        <v>0.15140923800696374</v>
      </c>
      <c r="K2004" s="162">
        <v>0.22088162087961974</v>
      </c>
      <c r="L2004" s="80">
        <v>24591566</v>
      </c>
    </row>
    <row r="2005" spans="1:12" ht="31.5" customHeight="1" x14ac:dyDescent="0.25">
      <c r="A2005" s="64">
        <v>1643</v>
      </c>
      <c r="B2005" s="91" t="s">
        <v>2184</v>
      </c>
      <c r="C2005" s="64" t="s">
        <v>78</v>
      </c>
      <c r="D2005" s="77" t="s">
        <v>2124</v>
      </c>
      <c r="E2005" s="78">
        <v>100</v>
      </c>
      <c r="F2005" s="77" t="s">
        <v>81</v>
      </c>
      <c r="G2005" s="70" t="s">
        <v>201</v>
      </c>
      <c r="H2005" s="69" t="s">
        <v>201</v>
      </c>
      <c r="I2005" s="2">
        <v>5787157.5199999996</v>
      </c>
      <c r="J2005" s="183" t="s">
        <v>201</v>
      </c>
      <c r="K2005" s="166">
        <v>2.2776853790712122</v>
      </c>
      <c r="L2005" s="2">
        <v>3080250.03</v>
      </c>
    </row>
    <row r="2006" spans="1:12" ht="16.5" customHeight="1" x14ac:dyDescent="0.25">
      <c r="A2006" s="244">
        <v>1644</v>
      </c>
      <c r="B2006" s="189" t="s">
        <v>2185</v>
      </c>
      <c r="C2006" s="189" t="s">
        <v>78</v>
      </c>
      <c r="D2006" s="189" t="s">
        <v>2124</v>
      </c>
      <c r="E2006" s="214">
        <v>100</v>
      </c>
      <c r="F2006" s="189" t="s">
        <v>83</v>
      </c>
      <c r="G2006" s="87">
        <v>5024</v>
      </c>
      <c r="H2006" s="79" t="s">
        <v>84</v>
      </c>
      <c r="I2006" s="81">
        <v>16895969</v>
      </c>
      <c r="J2006" s="162">
        <v>2.6855678471244777E-2</v>
      </c>
      <c r="K2006" s="162">
        <v>3.930937733836503E-2</v>
      </c>
      <c r="L2006" s="81">
        <v>16895969</v>
      </c>
    </row>
    <row r="2007" spans="1:12" ht="16.5" customHeight="1" x14ac:dyDescent="0.25">
      <c r="A2007" s="244"/>
      <c r="B2007" s="188" t="s">
        <v>2185</v>
      </c>
      <c r="C2007" s="188" t="s">
        <v>78</v>
      </c>
      <c r="D2007" s="188" t="s">
        <v>2124</v>
      </c>
      <c r="E2007" s="199">
        <v>1</v>
      </c>
      <c r="F2007" s="188" t="s">
        <v>83</v>
      </c>
      <c r="G2007" s="87">
        <v>108911</v>
      </c>
      <c r="H2007" s="79" t="s">
        <v>85</v>
      </c>
      <c r="I2007" s="81">
        <v>54715394</v>
      </c>
      <c r="J2007" s="162">
        <v>0.58218128940719349</v>
      </c>
      <c r="K2007" s="162">
        <v>0.12729829635478818</v>
      </c>
      <c r="L2007" s="81">
        <v>48853232</v>
      </c>
    </row>
    <row r="2008" spans="1:12" ht="31.5" customHeight="1" x14ac:dyDescent="0.25">
      <c r="A2008" s="244"/>
      <c r="B2008" s="188" t="s">
        <v>2185</v>
      </c>
      <c r="C2008" s="188" t="s">
        <v>78</v>
      </c>
      <c r="D2008" s="188" t="s">
        <v>2124</v>
      </c>
      <c r="E2008" s="199">
        <v>1</v>
      </c>
      <c r="F2008" s="188" t="s">
        <v>83</v>
      </c>
      <c r="G2008" s="87">
        <v>3273</v>
      </c>
      <c r="H2008" s="79" t="s">
        <v>86</v>
      </c>
      <c r="I2008" s="81">
        <v>3109350</v>
      </c>
      <c r="J2008" s="162">
        <v>1.7495747539089203E-2</v>
      </c>
      <c r="K2008" s="162">
        <v>7.2340694059657255E-3</v>
      </c>
      <c r="L2008" s="81">
        <v>3109350</v>
      </c>
    </row>
    <row r="2009" spans="1:12" ht="16.5" customHeight="1" x14ac:dyDescent="0.25">
      <c r="A2009" s="244"/>
      <c r="B2009" s="188" t="s">
        <v>2185</v>
      </c>
      <c r="C2009" s="188" t="s">
        <v>78</v>
      </c>
      <c r="D2009" s="188" t="s">
        <v>2124</v>
      </c>
      <c r="E2009" s="199">
        <v>1</v>
      </c>
      <c r="F2009" s="188" t="s">
        <v>83</v>
      </c>
      <c r="G2009" s="87">
        <v>23427</v>
      </c>
      <c r="H2009" s="79" t="s">
        <v>87</v>
      </c>
      <c r="I2009" s="81">
        <v>46667580</v>
      </c>
      <c r="J2009" s="162">
        <v>0.12522849911342585</v>
      </c>
      <c r="K2009" s="162">
        <v>0.10857462579910847</v>
      </c>
      <c r="L2009" s="81">
        <v>46667580</v>
      </c>
    </row>
    <row r="2010" spans="1:12" ht="31.5" customHeight="1" x14ac:dyDescent="0.25">
      <c r="A2010" s="244"/>
      <c r="B2010" s="188" t="s">
        <v>2185</v>
      </c>
      <c r="C2010" s="188" t="s">
        <v>78</v>
      </c>
      <c r="D2010" s="188" t="s">
        <v>2124</v>
      </c>
      <c r="E2010" s="199">
        <v>1</v>
      </c>
      <c r="F2010" s="188" t="s">
        <v>83</v>
      </c>
      <c r="G2010" s="87">
        <v>2168</v>
      </c>
      <c r="H2010" s="79" t="s">
        <v>88</v>
      </c>
      <c r="I2010" s="81">
        <v>93213184</v>
      </c>
      <c r="J2010" s="162">
        <v>1.1588995009088113E-2</v>
      </c>
      <c r="K2010" s="162">
        <v>0.21686546789748784</v>
      </c>
      <c r="L2010" s="81">
        <v>93202300</v>
      </c>
    </row>
    <row r="2011" spans="1:12" ht="16.5" customHeight="1" x14ac:dyDescent="0.25">
      <c r="A2011" s="244"/>
      <c r="B2011" s="188" t="s">
        <v>2185</v>
      </c>
      <c r="C2011" s="188" t="s">
        <v>78</v>
      </c>
      <c r="D2011" s="188" t="s">
        <v>2124</v>
      </c>
      <c r="E2011" s="199">
        <v>1</v>
      </c>
      <c r="F2011" s="188" t="s">
        <v>83</v>
      </c>
      <c r="G2011" s="87">
        <v>700</v>
      </c>
      <c r="H2011" s="79" t="s">
        <v>89</v>
      </c>
      <c r="I2011" s="81">
        <v>2512852</v>
      </c>
      <c r="J2011" s="162">
        <v>3.7418341819011438E-3</v>
      </c>
      <c r="K2011" s="162">
        <v>5.8462848424653971E-3</v>
      </c>
      <c r="L2011" s="81">
        <v>2512852</v>
      </c>
    </row>
    <row r="2012" spans="1:12" ht="31.5" customHeight="1" x14ac:dyDescent="0.25">
      <c r="A2012" s="91">
        <v>1645</v>
      </c>
      <c r="B2012" s="24" t="s">
        <v>2186</v>
      </c>
      <c r="C2012" s="64" t="s">
        <v>78</v>
      </c>
      <c r="D2012" s="64" t="s">
        <v>2124</v>
      </c>
      <c r="E2012" s="70">
        <v>100</v>
      </c>
      <c r="F2012" s="64" t="s">
        <v>199</v>
      </c>
      <c r="G2012" s="70" t="s">
        <v>201</v>
      </c>
      <c r="H2012" s="69" t="s">
        <v>201</v>
      </c>
      <c r="I2012" s="80">
        <f t="shared" ref="I2012" si="13">L2012+N2012</f>
        <v>11584700</v>
      </c>
      <c r="J2012" s="162" t="s">
        <v>201</v>
      </c>
      <c r="K2012" s="162">
        <v>2.0543876021571341</v>
      </c>
      <c r="L2012" s="12">
        <v>11584700</v>
      </c>
    </row>
    <row r="2013" spans="1:12" ht="47.25" customHeight="1" x14ac:dyDescent="0.25">
      <c r="A2013" s="91">
        <v>1646</v>
      </c>
      <c r="B2013" s="64" t="s">
        <v>2187</v>
      </c>
      <c r="C2013" s="64" t="s">
        <v>74</v>
      </c>
      <c r="D2013" s="64" t="s">
        <v>2124</v>
      </c>
      <c r="E2013" s="70">
        <v>100</v>
      </c>
      <c r="F2013" s="64" t="s">
        <v>200</v>
      </c>
      <c r="G2013" s="70" t="s">
        <v>201</v>
      </c>
      <c r="H2013" s="69" t="s">
        <v>201</v>
      </c>
      <c r="I2013" s="80">
        <v>17411849.949999999</v>
      </c>
      <c r="J2013" s="162" t="s">
        <v>201</v>
      </c>
      <c r="K2013" s="162">
        <v>0.34591836829928602</v>
      </c>
      <c r="L2013" s="80">
        <v>20112593.170000002</v>
      </c>
    </row>
    <row r="2014" spans="1:12" ht="31.5" customHeight="1" x14ac:dyDescent="0.25">
      <c r="A2014" s="64">
        <v>1647</v>
      </c>
      <c r="B2014" s="54" t="s">
        <v>2188</v>
      </c>
      <c r="C2014" s="67" t="s">
        <v>78</v>
      </c>
      <c r="D2014" s="64" t="s">
        <v>2124</v>
      </c>
      <c r="E2014" s="73">
        <v>88.9</v>
      </c>
      <c r="F2014" s="67" t="s">
        <v>350</v>
      </c>
      <c r="G2014" s="70">
        <v>1067</v>
      </c>
      <c r="H2014" s="8" t="s">
        <v>15</v>
      </c>
      <c r="I2014" s="80">
        <v>104620924.65000001</v>
      </c>
      <c r="J2014" s="164">
        <v>5.8794768951711315E-3</v>
      </c>
      <c r="K2014" s="164">
        <v>0.22818736506193732</v>
      </c>
      <c r="L2014" s="80">
        <v>67488771.459999993</v>
      </c>
    </row>
    <row r="2015" spans="1:12" ht="31.5" customHeight="1" x14ac:dyDescent="0.25">
      <c r="A2015" s="91">
        <v>1648</v>
      </c>
      <c r="B2015" s="1" t="s">
        <v>2189</v>
      </c>
      <c r="C2015" s="69" t="s">
        <v>74</v>
      </c>
      <c r="D2015" s="69" t="s">
        <v>2190</v>
      </c>
      <c r="E2015" s="70">
        <v>99.7</v>
      </c>
      <c r="F2015" s="1" t="s">
        <v>258</v>
      </c>
      <c r="G2015" s="73">
        <v>260</v>
      </c>
      <c r="H2015" s="71" t="s">
        <v>15</v>
      </c>
      <c r="I2015" s="9">
        <v>33508927</v>
      </c>
      <c r="J2015" s="166">
        <v>1.4326747823284855E-3</v>
      </c>
      <c r="K2015" s="166">
        <v>7.3085893512821368E-2</v>
      </c>
      <c r="L2015" s="9">
        <v>34329633</v>
      </c>
    </row>
    <row r="2016" spans="1:12" ht="31.5" customHeight="1" x14ac:dyDescent="0.25">
      <c r="A2016" s="91">
        <v>1649</v>
      </c>
      <c r="B2016" s="1" t="s">
        <v>2191</v>
      </c>
      <c r="C2016" s="69" t="s">
        <v>74</v>
      </c>
      <c r="D2016" s="69" t="s">
        <v>2190</v>
      </c>
      <c r="E2016" s="70">
        <v>99.4</v>
      </c>
      <c r="F2016" s="1" t="s">
        <v>258</v>
      </c>
      <c r="G2016" s="73">
        <v>236</v>
      </c>
      <c r="H2016" s="71" t="s">
        <v>15</v>
      </c>
      <c r="I2016" s="9">
        <v>27765826</v>
      </c>
      <c r="J2016" s="166">
        <v>1.3004278793443177E-3</v>
      </c>
      <c r="K2016" s="166">
        <v>6.0559689133929201E-2</v>
      </c>
      <c r="L2016" s="9">
        <v>28699341</v>
      </c>
    </row>
    <row r="2017" spans="1:12" ht="31.5" customHeight="1" x14ac:dyDescent="0.25">
      <c r="A2017" s="64">
        <v>1650</v>
      </c>
      <c r="B2017" s="20" t="s">
        <v>2192</v>
      </c>
      <c r="C2017" s="69" t="s">
        <v>74</v>
      </c>
      <c r="D2017" s="69" t="s">
        <v>2190</v>
      </c>
      <c r="E2017" s="70">
        <v>100</v>
      </c>
      <c r="F2017" s="1" t="s">
        <v>258</v>
      </c>
      <c r="G2017" s="73">
        <v>140</v>
      </c>
      <c r="H2017" s="71" t="s">
        <v>15</v>
      </c>
      <c r="I2017" s="9">
        <v>22160831</v>
      </c>
      <c r="J2017" s="166">
        <v>7.7144026740764602E-4</v>
      </c>
      <c r="K2017" s="166">
        <v>4.8334705991082041E-2</v>
      </c>
      <c r="L2017" s="9">
        <v>22281249</v>
      </c>
    </row>
    <row r="2018" spans="1:12" ht="15.75" customHeight="1" x14ac:dyDescent="0.25">
      <c r="A2018" s="91">
        <v>1651</v>
      </c>
      <c r="B2018" s="20" t="s">
        <v>2193</v>
      </c>
      <c r="C2018" s="69" t="s">
        <v>74</v>
      </c>
      <c r="D2018" s="69" t="s">
        <v>2190</v>
      </c>
      <c r="E2018" s="70">
        <v>87.3</v>
      </c>
      <c r="F2018" s="1" t="s">
        <v>278</v>
      </c>
      <c r="G2018" s="73">
        <v>1253</v>
      </c>
      <c r="H2018" s="71" t="s">
        <v>15</v>
      </c>
      <c r="I2018" s="9">
        <v>61574005</v>
      </c>
      <c r="J2018" s="166">
        <v>6.9043903932984327E-3</v>
      </c>
      <c r="K2018" s="166">
        <v>0.13429827736913005</v>
      </c>
      <c r="L2018" s="9">
        <v>71949488</v>
      </c>
    </row>
    <row r="2019" spans="1:12" ht="15.75" customHeight="1" x14ac:dyDescent="0.25">
      <c r="A2019" s="91">
        <v>1652</v>
      </c>
      <c r="B2019" s="20" t="s">
        <v>2194</v>
      </c>
      <c r="C2019" s="69" t="s">
        <v>74</v>
      </c>
      <c r="D2019" s="69" t="s">
        <v>2190</v>
      </c>
      <c r="E2019" s="70">
        <v>100</v>
      </c>
      <c r="F2019" s="1" t="s">
        <v>2195</v>
      </c>
      <c r="G2019" s="83">
        <v>29764</v>
      </c>
      <c r="H2019" s="13" t="s">
        <v>33</v>
      </c>
      <c r="I2019" s="9">
        <v>19115546</v>
      </c>
      <c r="J2019" s="166">
        <v>0.16537306859108156</v>
      </c>
      <c r="K2019" s="166">
        <v>0.86545649737501251</v>
      </c>
      <c r="L2019" s="9">
        <v>11832740</v>
      </c>
    </row>
    <row r="2020" spans="1:12" ht="31.5" customHeight="1" x14ac:dyDescent="0.25">
      <c r="A2020" s="64">
        <v>1653</v>
      </c>
      <c r="B2020" s="20" t="s">
        <v>2196</v>
      </c>
      <c r="C2020" s="69" t="s">
        <v>74</v>
      </c>
      <c r="D2020" s="69" t="s">
        <v>2190</v>
      </c>
      <c r="E2020" s="70">
        <v>100</v>
      </c>
      <c r="F2020" s="1" t="s">
        <v>2195</v>
      </c>
      <c r="G2020" s="83">
        <v>40753</v>
      </c>
      <c r="H2020" s="13" t="s">
        <v>33</v>
      </c>
      <c r="I2020" s="9">
        <v>8293540</v>
      </c>
      <c r="J2020" s="166">
        <v>0.22642953448099534</v>
      </c>
      <c r="K2020" s="166">
        <v>0.3754900895448951</v>
      </c>
      <c r="L2020" s="9">
        <v>8059284</v>
      </c>
    </row>
    <row r="2021" spans="1:12" ht="31.5" customHeight="1" x14ac:dyDescent="0.25">
      <c r="A2021" s="91">
        <v>1654</v>
      </c>
      <c r="B2021" s="20" t="s">
        <v>2197</v>
      </c>
      <c r="C2021" s="69" t="s">
        <v>74</v>
      </c>
      <c r="D2021" s="69" t="s">
        <v>2190</v>
      </c>
      <c r="E2021" s="70">
        <v>95.7</v>
      </c>
      <c r="F2021" s="1" t="s">
        <v>293</v>
      </c>
      <c r="G2021" s="73">
        <v>26277</v>
      </c>
      <c r="H2021" s="71" t="s">
        <v>2198</v>
      </c>
      <c r="I2021" s="9">
        <v>9399308</v>
      </c>
      <c r="J2021" s="166">
        <v>0.14479382790479081</v>
      </c>
      <c r="K2021" s="166">
        <v>2.0500710857802459E-2</v>
      </c>
      <c r="L2021" s="9">
        <v>9399308</v>
      </c>
    </row>
    <row r="2022" spans="1:12" ht="31.5" customHeight="1" x14ac:dyDescent="0.25">
      <c r="A2022" s="91">
        <v>1655</v>
      </c>
      <c r="B2022" s="20" t="s">
        <v>2199</v>
      </c>
      <c r="C2022" s="69" t="s">
        <v>74</v>
      </c>
      <c r="D2022" s="69" t="s">
        <v>2190</v>
      </c>
      <c r="E2022" s="70">
        <v>100</v>
      </c>
      <c r="F2022" s="1" t="s">
        <v>2200</v>
      </c>
      <c r="G2022" s="70" t="s">
        <v>201</v>
      </c>
      <c r="H2022" s="69" t="s">
        <v>201</v>
      </c>
      <c r="I2022" s="9">
        <v>14186605</v>
      </c>
      <c r="J2022" s="166"/>
      <c r="K2022" s="166"/>
      <c r="L2022" s="9">
        <v>13772725</v>
      </c>
    </row>
    <row r="2023" spans="1:12" ht="15.75" customHeight="1" x14ac:dyDescent="0.25">
      <c r="A2023" s="64">
        <v>1656</v>
      </c>
      <c r="B2023" s="20" t="s">
        <v>2201</v>
      </c>
      <c r="C2023" s="69" t="s">
        <v>74</v>
      </c>
      <c r="D2023" s="69" t="s">
        <v>2190</v>
      </c>
      <c r="E2023" s="70">
        <v>100</v>
      </c>
      <c r="F2023" s="1" t="s">
        <v>2202</v>
      </c>
      <c r="G2023" s="78" t="s">
        <v>71</v>
      </c>
      <c r="H2023" s="1" t="s">
        <v>71</v>
      </c>
      <c r="I2023" s="9">
        <v>3494555</v>
      </c>
      <c r="J2023" s="184" t="s">
        <v>201</v>
      </c>
      <c r="K2023" s="183" t="s">
        <v>201</v>
      </c>
      <c r="L2023" s="9">
        <v>3288276</v>
      </c>
    </row>
    <row r="2024" spans="1:12" ht="47.25" customHeight="1" x14ac:dyDescent="0.25">
      <c r="A2024" s="91">
        <v>1657</v>
      </c>
      <c r="B2024" s="20" t="s">
        <v>2203</v>
      </c>
      <c r="C2024" s="69" t="s">
        <v>74</v>
      </c>
      <c r="D2024" s="69" t="s">
        <v>2190</v>
      </c>
      <c r="E2024" s="70">
        <v>100</v>
      </c>
      <c r="F2024" s="69" t="s">
        <v>200</v>
      </c>
      <c r="G2024" s="78" t="s">
        <v>71</v>
      </c>
      <c r="H2024" s="1" t="s">
        <v>71</v>
      </c>
      <c r="I2024" s="9">
        <v>8631100</v>
      </c>
      <c r="J2024" s="183" t="s">
        <v>201</v>
      </c>
      <c r="K2024" s="166">
        <v>0.17147264863880632</v>
      </c>
      <c r="L2024" s="9">
        <v>42110367</v>
      </c>
    </row>
    <row r="2025" spans="1:12" ht="31.5" customHeight="1" x14ac:dyDescent="0.25">
      <c r="A2025" s="91">
        <v>1658</v>
      </c>
      <c r="B2025" s="20" t="s">
        <v>2204</v>
      </c>
      <c r="C2025" s="69" t="s">
        <v>74</v>
      </c>
      <c r="D2025" s="69" t="s">
        <v>2190</v>
      </c>
      <c r="E2025" s="70">
        <v>72.900000000000006</v>
      </c>
      <c r="F2025" s="1" t="s">
        <v>293</v>
      </c>
      <c r="G2025" s="73">
        <v>838</v>
      </c>
      <c r="H2025" s="71" t="s">
        <v>2198</v>
      </c>
      <c r="I2025" s="9">
        <v>1417337</v>
      </c>
      <c r="J2025" s="166">
        <v>4.6176210291971956E-3</v>
      </c>
      <c r="K2025" s="166">
        <v>3.0913356626961434E-3</v>
      </c>
      <c r="L2025" s="9">
        <v>80800</v>
      </c>
    </row>
    <row r="2026" spans="1:12" ht="15.75" customHeight="1" x14ac:dyDescent="0.25">
      <c r="A2026" s="91">
        <v>1659</v>
      </c>
      <c r="B2026" s="20" t="s">
        <v>2205</v>
      </c>
      <c r="C2026" s="69" t="s">
        <v>74</v>
      </c>
      <c r="D2026" s="69" t="s">
        <v>2190</v>
      </c>
      <c r="E2026" s="70">
        <v>100</v>
      </c>
      <c r="F2026" s="1" t="s">
        <v>2195</v>
      </c>
      <c r="G2026" s="83">
        <v>9411</v>
      </c>
      <c r="H2026" s="13" t="s">
        <v>33</v>
      </c>
      <c r="I2026" s="9">
        <v>16450552.969200002</v>
      </c>
      <c r="J2026" s="166">
        <v>5.2288870733458823E-2</v>
      </c>
      <c r="K2026" s="166">
        <v>0.74479891668309894</v>
      </c>
      <c r="L2026" s="9">
        <v>12177415.249200001</v>
      </c>
    </row>
    <row r="2027" spans="1:12" ht="31.5" customHeight="1" x14ac:dyDescent="0.25">
      <c r="A2027" s="64">
        <v>1660</v>
      </c>
      <c r="B2027" s="20" t="s">
        <v>2206</v>
      </c>
      <c r="C2027" s="69" t="s">
        <v>74</v>
      </c>
      <c r="D2027" s="69" t="s">
        <v>2190</v>
      </c>
      <c r="E2027" s="70">
        <v>95.2</v>
      </c>
      <c r="F2027" s="1" t="s">
        <v>2195</v>
      </c>
      <c r="G2027" s="83">
        <v>511</v>
      </c>
      <c r="H2027" s="13" t="s">
        <v>136</v>
      </c>
      <c r="I2027" s="9">
        <v>33894380.130000003</v>
      </c>
      <c r="J2027" s="166">
        <v>2.8391895595364421E-3</v>
      </c>
      <c r="K2027" s="166">
        <v>1.5345683303007418</v>
      </c>
      <c r="L2027" s="9">
        <v>34648496</v>
      </c>
    </row>
    <row r="2028" spans="1:12" ht="15.75" customHeight="1" x14ac:dyDescent="0.25">
      <c r="A2028" s="91">
        <v>1661</v>
      </c>
      <c r="B2028" s="20" t="s">
        <v>2207</v>
      </c>
      <c r="C2028" s="69" t="s">
        <v>74</v>
      </c>
      <c r="D2028" s="69" t="s">
        <v>2190</v>
      </c>
      <c r="E2028" s="70">
        <v>100</v>
      </c>
      <c r="F2028" s="1" t="s">
        <v>2195</v>
      </c>
      <c r="G2028" s="83">
        <v>105192</v>
      </c>
      <c r="H2028" s="13" t="s">
        <v>33</v>
      </c>
      <c r="I2028" s="9">
        <v>15244527.401999999</v>
      </c>
      <c r="J2028" s="166">
        <v>0.58446189461204978</v>
      </c>
      <c r="K2028" s="166">
        <v>0.6901960995240376</v>
      </c>
      <c r="L2028" s="9">
        <v>10418933.804400001</v>
      </c>
    </row>
    <row r="2029" spans="1:12" ht="31.5" customHeight="1" x14ac:dyDescent="0.25">
      <c r="A2029" s="91">
        <v>1662</v>
      </c>
      <c r="B2029" s="20" t="s">
        <v>2208</v>
      </c>
      <c r="C2029" s="69" t="s">
        <v>74</v>
      </c>
      <c r="D2029" s="69" t="s">
        <v>2190</v>
      </c>
      <c r="E2029" s="70">
        <v>100</v>
      </c>
      <c r="F2029" s="1" t="s">
        <v>2209</v>
      </c>
      <c r="G2029" s="78" t="s">
        <v>71</v>
      </c>
      <c r="H2029" s="1" t="s">
        <v>71</v>
      </c>
      <c r="I2029" s="9">
        <v>63296993.270000003</v>
      </c>
      <c r="J2029" s="166" t="s">
        <v>201</v>
      </c>
      <c r="K2029" s="166">
        <v>0.64870115055555821</v>
      </c>
      <c r="L2029" s="9">
        <v>51711266.609999999</v>
      </c>
    </row>
    <row r="2030" spans="1:12" ht="47.25" customHeight="1" x14ac:dyDescent="0.25">
      <c r="A2030" s="64">
        <v>1663</v>
      </c>
      <c r="B2030" s="20" t="s">
        <v>2210</v>
      </c>
      <c r="C2030" s="69" t="s">
        <v>74</v>
      </c>
      <c r="D2030" s="69" t="s">
        <v>2190</v>
      </c>
      <c r="E2030" s="70">
        <v>100</v>
      </c>
      <c r="F2030" s="69" t="s">
        <v>200</v>
      </c>
      <c r="G2030" s="78" t="s">
        <v>71</v>
      </c>
      <c r="H2030" s="1" t="s">
        <v>71</v>
      </c>
      <c r="I2030" s="9">
        <v>25289148</v>
      </c>
      <c r="J2030" s="183" t="s">
        <v>201</v>
      </c>
      <c r="K2030" s="166">
        <v>0.50241535718260377</v>
      </c>
      <c r="L2030" s="9">
        <v>25289148</v>
      </c>
    </row>
    <row r="2031" spans="1:12" ht="31.5" customHeight="1" x14ac:dyDescent="0.25">
      <c r="A2031" s="91">
        <v>1664</v>
      </c>
      <c r="B2031" s="20" t="s">
        <v>2211</v>
      </c>
      <c r="C2031" s="69" t="s">
        <v>74</v>
      </c>
      <c r="D2031" s="69" t="s">
        <v>2190</v>
      </c>
      <c r="E2031" s="70">
        <v>96.8</v>
      </c>
      <c r="F2031" s="1" t="s">
        <v>278</v>
      </c>
      <c r="G2031" s="73">
        <v>1224</v>
      </c>
      <c r="H2031" s="71" t="s">
        <v>15</v>
      </c>
      <c r="I2031" s="9">
        <v>84083186.459999993</v>
      </c>
      <c r="J2031" s="166">
        <v>6.7445920521925625E-3</v>
      </c>
      <c r="K2031" s="166">
        <v>0.18339276610779756</v>
      </c>
      <c r="L2031" s="9">
        <v>99978905.689999998</v>
      </c>
    </row>
    <row r="2032" spans="1:12" ht="15.75" customHeight="1" x14ac:dyDescent="0.25">
      <c r="A2032" s="91">
        <v>1665</v>
      </c>
      <c r="B2032" s="20" t="s">
        <v>2212</v>
      </c>
      <c r="C2032" s="69" t="s">
        <v>74</v>
      </c>
      <c r="D2032" s="69" t="s">
        <v>2190</v>
      </c>
      <c r="E2032" s="70">
        <v>99.9</v>
      </c>
      <c r="F2032" s="1" t="s">
        <v>278</v>
      </c>
      <c r="G2032" s="73">
        <v>1545</v>
      </c>
      <c r="H2032" s="71" t="s">
        <v>15</v>
      </c>
      <c r="I2032" s="9">
        <v>112042346.02</v>
      </c>
      <c r="J2032" s="166">
        <v>8.5133943796058091E-3</v>
      </c>
      <c r="K2032" s="166">
        <v>0.24437413260485499</v>
      </c>
      <c r="L2032" s="9">
        <v>124244628.75</v>
      </c>
    </row>
    <row r="2033" spans="1:12" ht="31.5" customHeight="1" x14ac:dyDescent="0.25">
      <c r="A2033" s="64">
        <v>1666</v>
      </c>
      <c r="B2033" s="20" t="s">
        <v>2213</v>
      </c>
      <c r="C2033" s="69" t="s">
        <v>74</v>
      </c>
      <c r="D2033" s="69" t="s">
        <v>2190</v>
      </c>
      <c r="E2033" s="70">
        <v>100</v>
      </c>
      <c r="F2033" s="1" t="s">
        <v>258</v>
      </c>
      <c r="G2033" s="73">
        <v>315</v>
      </c>
      <c r="H2033" s="71" t="s">
        <v>15</v>
      </c>
      <c r="I2033" s="9">
        <v>42317023.979999997</v>
      </c>
      <c r="J2033" s="166">
        <v>1.7357406016672034E-3</v>
      </c>
      <c r="K2033" s="166">
        <v>9.2297121551573061E-2</v>
      </c>
      <c r="L2033" s="9">
        <v>39499793.960000001</v>
      </c>
    </row>
    <row r="2034" spans="1:12" ht="31.5" customHeight="1" x14ac:dyDescent="0.25">
      <c r="A2034" s="91">
        <v>1667</v>
      </c>
      <c r="B2034" s="20" t="s">
        <v>2214</v>
      </c>
      <c r="C2034" s="69" t="s">
        <v>74</v>
      </c>
      <c r="D2034" s="69" t="s">
        <v>2190</v>
      </c>
      <c r="E2034" s="70">
        <v>99.3</v>
      </c>
      <c r="F2034" s="1" t="s">
        <v>258</v>
      </c>
      <c r="G2034" s="73">
        <v>211</v>
      </c>
      <c r="H2034" s="71" t="s">
        <v>15</v>
      </c>
      <c r="I2034" s="9">
        <v>40408488.600000001</v>
      </c>
      <c r="J2034" s="166">
        <v>1.1626706887358092E-3</v>
      </c>
      <c r="K2034" s="166">
        <v>8.8134439363983699E-2</v>
      </c>
      <c r="L2034" s="9">
        <v>38030744</v>
      </c>
    </row>
    <row r="2035" spans="1:12" ht="31.5" customHeight="1" x14ac:dyDescent="0.25">
      <c r="A2035" s="91">
        <v>1668</v>
      </c>
      <c r="B2035" s="20" t="s">
        <v>2215</v>
      </c>
      <c r="C2035" s="69" t="s">
        <v>74</v>
      </c>
      <c r="D2035" s="69" t="s">
        <v>2190</v>
      </c>
      <c r="E2035" s="70">
        <v>99.7</v>
      </c>
      <c r="F2035" s="1" t="s">
        <v>258</v>
      </c>
      <c r="G2035" s="73">
        <v>306</v>
      </c>
      <c r="H2035" s="71" t="s">
        <v>15</v>
      </c>
      <c r="I2035" s="9">
        <v>38227855.880000003</v>
      </c>
      <c r="J2035" s="166">
        <v>1.6861480130481406E-3</v>
      </c>
      <c r="K2035" s="166">
        <v>8.3378289136777264E-2</v>
      </c>
      <c r="L2035" s="9">
        <v>38672118.18</v>
      </c>
    </row>
    <row r="2036" spans="1:12" ht="15.75" customHeight="1" x14ac:dyDescent="0.25">
      <c r="A2036" s="64">
        <v>1669</v>
      </c>
      <c r="B2036" s="20" t="s">
        <v>2216</v>
      </c>
      <c r="C2036" s="69" t="s">
        <v>74</v>
      </c>
      <c r="D2036" s="69" t="s">
        <v>2190</v>
      </c>
      <c r="E2036" s="70">
        <v>100</v>
      </c>
      <c r="F2036" s="1" t="s">
        <v>2217</v>
      </c>
      <c r="G2036" s="78" t="s">
        <v>71</v>
      </c>
      <c r="H2036" s="1" t="s">
        <v>71</v>
      </c>
      <c r="I2036" s="9">
        <v>210693681.30000001</v>
      </c>
      <c r="J2036" s="166" t="s">
        <v>201</v>
      </c>
      <c r="K2036" s="166">
        <v>2.1593005672652561</v>
      </c>
      <c r="L2036" s="9">
        <v>23833077.02</v>
      </c>
    </row>
    <row r="2037" spans="1:12" ht="15.75" customHeight="1" x14ac:dyDescent="0.25">
      <c r="A2037" s="91">
        <v>1670</v>
      </c>
      <c r="B2037" s="20" t="s">
        <v>2218</v>
      </c>
      <c r="C2037" s="69" t="s">
        <v>74</v>
      </c>
      <c r="D2037" s="69" t="s">
        <v>2190</v>
      </c>
      <c r="E2037" s="70">
        <v>100</v>
      </c>
      <c r="F2037" s="1" t="s">
        <v>2219</v>
      </c>
      <c r="G2037" s="78" t="s">
        <v>71</v>
      </c>
      <c r="H2037" s="1" t="s">
        <v>71</v>
      </c>
      <c r="I2037" s="21">
        <v>0</v>
      </c>
      <c r="J2037" s="184" t="s">
        <v>201</v>
      </c>
      <c r="K2037" s="183" t="s">
        <v>201</v>
      </c>
      <c r="L2037" s="21">
        <v>10136881.210000001</v>
      </c>
    </row>
    <row r="2038" spans="1:12" ht="15.75" customHeight="1" x14ac:dyDescent="0.25">
      <c r="A2038" s="190">
        <v>1671</v>
      </c>
      <c r="B2038" s="208" t="s">
        <v>2220</v>
      </c>
      <c r="C2038" s="208" t="s">
        <v>78</v>
      </c>
      <c r="D2038" s="208" t="s">
        <v>2190</v>
      </c>
      <c r="E2038" s="214">
        <v>100</v>
      </c>
      <c r="F2038" s="208" t="s">
        <v>83</v>
      </c>
      <c r="G2038" s="87">
        <v>9076</v>
      </c>
      <c r="H2038" s="69" t="s">
        <v>84</v>
      </c>
      <c r="I2038" s="81">
        <v>28410754</v>
      </c>
      <c r="J2038" s="162">
        <v>4.8515552907049689E-2</v>
      </c>
      <c r="K2038" s="162">
        <v>6.6099141721523258E-2</v>
      </c>
      <c r="L2038" s="81">
        <v>28410754</v>
      </c>
    </row>
    <row r="2039" spans="1:12" ht="15.75" customHeight="1" x14ac:dyDescent="0.25">
      <c r="A2039" s="190"/>
      <c r="B2039" s="196" t="s">
        <v>2220</v>
      </c>
      <c r="C2039" s="196" t="s">
        <v>78</v>
      </c>
      <c r="D2039" s="196"/>
      <c r="E2039" s="199">
        <v>1</v>
      </c>
      <c r="F2039" s="196" t="s">
        <v>83</v>
      </c>
      <c r="G2039" s="87">
        <v>193480</v>
      </c>
      <c r="H2039" s="69" t="s">
        <v>85</v>
      </c>
      <c r="I2039" s="81">
        <v>133557899</v>
      </c>
      <c r="J2039" s="162">
        <v>1.034242967877476</v>
      </c>
      <c r="K2039" s="162">
        <v>0.31072960942993239</v>
      </c>
      <c r="L2039" s="81">
        <v>108588462</v>
      </c>
    </row>
    <row r="2040" spans="1:12" ht="15.75" customHeight="1" x14ac:dyDescent="0.25">
      <c r="A2040" s="190"/>
      <c r="B2040" s="196" t="s">
        <v>2220</v>
      </c>
      <c r="C2040" s="196" t="s">
        <v>78</v>
      </c>
      <c r="D2040" s="196"/>
      <c r="E2040" s="199">
        <v>1</v>
      </c>
      <c r="F2040" s="196" t="s">
        <v>83</v>
      </c>
      <c r="G2040" s="87">
        <v>16740</v>
      </c>
      <c r="H2040" s="69" t="s">
        <v>86</v>
      </c>
      <c r="I2040" s="81">
        <v>8891452</v>
      </c>
      <c r="J2040" s="162">
        <v>8.9483291721464492E-2</v>
      </c>
      <c r="K2040" s="162">
        <v>2.0686439573484091E-2</v>
      </c>
      <c r="L2040" s="81">
        <v>8891452</v>
      </c>
    </row>
    <row r="2041" spans="1:12" ht="15.75" customHeight="1" x14ac:dyDescent="0.25">
      <c r="A2041" s="190"/>
      <c r="B2041" s="196" t="s">
        <v>2220</v>
      </c>
      <c r="C2041" s="196" t="s">
        <v>78</v>
      </c>
      <c r="D2041" s="196"/>
      <c r="E2041" s="199">
        <v>1</v>
      </c>
      <c r="F2041" s="196" t="s">
        <v>83</v>
      </c>
      <c r="G2041" s="87">
        <v>41570</v>
      </c>
      <c r="H2041" s="69" t="s">
        <v>87</v>
      </c>
      <c r="I2041" s="81">
        <v>100525915</v>
      </c>
      <c r="J2041" s="162">
        <v>0.22221149563090076</v>
      </c>
      <c r="K2041" s="162">
        <v>0.23387892846035699</v>
      </c>
      <c r="L2041" s="81">
        <v>100525915</v>
      </c>
    </row>
    <row r="2042" spans="1:12" ht="15.75" customHeight="1" x14ac:dyDescent="0.25">
      <c r="A2042" s="190"/>
      <c r="B2042" s="196" t="s">
        <v>2220</v>
      </c>
      <c r="C2042" s="196" t="s">
        <v>78</v>
      </c>
      <c r="D2042" s="196"/>
      <c r="E2042" s="199">
        <v>1</v>
      </c>
      <c r="F2042" s="196" t="s">
        <v>83</v>
      </c>
      <c r="G2042" s="87">
        <v>3947</v>
      </c>
      <c r="H2042" s="69" t="s">
        <v>88</v>
      </c>
      <c r="I2042" s="81">
        <v>314034954</v>
      </c>
      <c r="J2042" s="162">
        <v>2.1098599308519733E-2</v>
      </c>
      <c r="K2042" s="162">
        <v>0.73061914970500386</v>
      </c>
      <c r="L2042" s="81">
        <v>313849754</v>
      </c>
    </row>
    <row r="2043" spans="1:12" ht="15.75" customHeight="1" x14ac:dyDescent="0.25">
      <c r="A2043" s="190"/>
      <c r="B2043" s="196" t="s">
        <v>2220</v>
      </c>
      <c r="C2043" s="196" t="s">
        <v>78</v>
      </c>
      <c r="D2043" s="196"/>
      <c r="E2043" s="199">
        <v>1</v>
      </c>
      <c r="F2043" s="196" t="s">
        <v>83</v>
      </c>
      <c r="G2043" s="87">
        <v>496</v>
      </c>
      <c r="H2043" s="69" t="s">
        <v>89</v>
      </c>
      <c r="I2043" s="81">
        <v>3978744</v>
      </c>
      <c r="J2043" s="162">
        <v>2.6513567917470959E-3</v>
      </c>
      <c r="K2043" s="162">
        <v>9.2567611380416134E-3</v>
      </c>
      <c r="L2043" s="81">
        <v>3978744</v>
      </c>
    </row>
    <row r="2044" spans="1:12" ht="31.5" customHeight="1" x14ac:dyDescent="0.25">
      <c r="A2044" s="64">
        <v>1672</v>
      </c>
      <c r="B2044" s="64" t="s">
        <v>2221</v>
      </c>
      <c r="C2044" s="64" t="s">
        <v>74</v>
      </c>
      <c r="D2044" s="64" t="s">
        <v>2222</v>
      </c>
      <c r="E2044" s="70">
        <v>100</v>
      </c>
      <c r="F2044" s="64" t="s">
        <v>278</v>
      </c>
      <c r="G2044" s="70">
        <v>868</v>
      </c>
      <c r="H2044" s="64" t="s">
        <v>15</v>
      </c>
      <c r="I2044" s="112">
        <v>54358648.210000001</v>
      </c>
      <c r="J2044" s="164">
        <v>4.7829296579274061E-3</v>
      </c>
      <c r="K2044" s="164">
        <v>0.1185609546547694</v>
      </c>
      <c r="L2044" s="112">
        <v>54358648.210000001</v>
      </c>
    </row>
    <row r="2045" spans="1:12" ht="31.5" customHeight="1" x14ac:dyDescent="0.25">
      <c r="A2045" s="64">
        <v>1673</v>
      </c>
      <c r="B2045" s="64" t="s">
        <v>2223</v>
      </c>
      <c r="C2045" s="64" t="s">
        <v>74</v>
      </c>
      <c r="D2045" s="64" t="s">
        <v>2222</v>
      </c>
      <c r="E2045" s="70">
        <v>100</v>
      </c>
      <c r="F2045" s="64" t="s">
        <v>278</v>
      </c>
      <c r="G2045" s="70">
        <v>1013</v>
      </c>
      <c r="H2045" s="64" t="s">
        <v>15</v>
      </c>
      <c r="I2045" s="113">
        <v>58003145.170000002</v>
      </c>
      <c r="J2045" s="164">
        <v>5.5819213634567526E-3</v>
      </c>
      <c r="K2045" s="164">
        <v>0.12650992051471355</v>
      </c>
      <c r="L2045" s="113">
        <v>58003145.170000002</v>
      </c>
    </row>
    <row r="2046" spans="1:12" ht="31.5" customHeight="1" x14ac:dyDescent="0.25">
      <c r="A2046" s="64">
        <v>1674</v>
      </c>
      <c r="B2046" s="68" t="s">
        <v>2224</v>
      </c>
      <c r="C2046" s="64" t="s">
        <v>74</v>
      </c>
      <c r="D2046" s="64" t="s">
        <v>2222</v>
      </c>
      <c r="E2046" s="70">
        <v>100</v>
      </c>
      <c r="F2046" s="64" t="s">
        <v>278</v>
      </c>
      <c r="G2046" s="70">
        <v>1027</v>
      </c>
      <c r="H2046" s="64" t="s">
        <v>15</v>
      </c>
      <c r="I2046" s="114">
        <v>68298736.549999997</v>
      </c>
      <c r="J2046" s="164">
        <v>5.659065390197518E-3</v>
      </c>
      <c r="K2046" s="164">
        <v>0.14896550362694516</v>
      </c>
      <c r="L2046" s="114">
        <v>68298736.549999997</v>
      </c>
    </row>
    <row r="2047" spans="1:12" ht="31.5" customHeight="1" x14ac:dyDescent="0.25">
      <c r="A2047" s="64">
        <v>1675</v>
      </c>
      <c r="B2047" s="64" t="s">
        <v>2225</v>
      </c>
      <c r="C2047" s="64" t="s">
        <v>74</v>
      </c>
      <c r="D2047" s="64" t="s">
        <v>2222</v>
      </c>
      <c r="E2047" s="70">
        <v>100</v>
      </c>
      <c r="F2047" s="64" t="s">
        <v>278</v>
      </c>
      <c r="G2047" s="70">
        <v>976</v>
      </c>
      <c r="H2047" s="64" t="s">
        <v>15</v>
      </c>
      <c r="I2047" s="115">
        <v>74494272.569999993</v>
      </c>
      <c r="J2047" s="164">
        <v>5.3780407213561612E-3</v>
      </c>
      <c r="K2047" s="164">
        <v>0.16247850826038415</v>
      </c>
      <c r="L2047" s="115">
        <v>74494272.569999993</v>
      </c>
    </row>
    <row r="2048" spans="1:12" ht="31.5" customHeight="1" x14ac:dyDescent="0.25">
      <c r="A2048" s="64">
        <v>1676</v>
      </c>
      <c r="B2048" s="67" t="s">
        <v>2226</v>
      </c>
      <c r="C2048" s="64" t="s">
        <v>74</v>
      </c>
      <c r="D2048" s="64" t="s">
        <v>2222</v>
      </c>
      <c r="E2048" s="70">
        <v>100</v>
      </c>
      <c r="F2048" s="64" t="s">
        <v>278</v>
      </c>
      <c r="G2048" s="70">
        <v>686</v>
      </c>
      <c r="H2048" s="64" t="s">
        <v>15</v>
      </c>
      <c r="I2048" s="116">
        <v>34549174.840000004</v>
      </c>
      <c r="J2048" s="164">
        <v>3.7800573102974655E-3</v>
      </c>
      <c r="K2048" s="164">
        <v>7.5354764815718733E-2</v>
      </c>
      <c r="L2048" s="116">
        <v>34549174.840000004</v>
      </c>
    </row>
    <row r="2049" spans="1:12" ht="31.5" customHeight="1" x14ac:dyDescent="0.25">
      <c r="A2049" s="64">
        <v>1677</v>
      </c>
      <c r="B2049" s="64" t="s">
        <v>2227</v>
      </c>
      <c r="C2049" s="64" t="s">
        <v>74</v>
      </c>
      <c r="D2049" s="64" t="s">
        <v>2222</v>
      </c>
      <c r="E2049" s="70">
        <v>100</v>
      </c>
      <c r="F2049" s="64" t="s">
        <v>278</v>
      </c>
      <c r="G2049" s="70">
        <v>159</v>
      </c>
      <c r="H2049" s="64" t="s">
        <v>15</v>
      </c>
      <c r="I2049" s="117">
        <v>20819988.18</v>
      </c>
      <c r="J2049" s="164">
        <v>8.7613573227011228E-4</v>
      </c>
      <c r="K2049" s="164">
        <v>4.5410210809247321E-2</v>
      </c>
      <c r="L2049" s="117">
        <v>20819988.18</v>
      </c>
    </row>
    <row r="2050" spans="1:12" ht="31.5" customHeight="1" x14ac:dyDescent="0.25">
      <c r="A2050" s="64">
        <v>1678</v>
      </c>
      <c r="B2050" s="64" t="s">
        <v>2228</v>
      </c>
      <c r="C2050" s="64" t="s">
        <v>74</v>
      </c>
      <c r="D2050" s="64" t="s">
        <v>2222</v>
      </c>
      <c r="E2050" s="70">
        <v>100</v>
      </c>
      <c r="F2050" s="64" t="s">
        <v>278</v>
      </c>
      <c r="G2050" s="70">
        <v>230</v>
      </c>
      <c r="H2050" s="64" t="s">
        <v>15</v>
      </c>
      <c r="I2050" s="118">
        <v>22924040.859999999</v>
      </c>
      <c r="J2050" s="164">
        <v>1.2673661535982758E-3</v>
      </c>
      <c r="K2050" s="164">
        <v>4.999933328744087E-2</v>
      </c>
      <c r="L2050" s="118">
        <v>22924040.859999999</v>
      </c>
    </row>
    <row r="2051" spans="1:12" ht="31.5" customHeight="1" x14ac:dyDescent="0.25">
      <c r="A2051" s="64">
        <v>1679</v>
      </c>
      <c r="B2051" s="64" t="s">
        <v>2229</v>
      </c>
      <c r="C2051" s="64" t="s">
        <v>74</v>
      </c>
      <c r="D2051" s="64" t="s">
        <v>2222</v>
      </c>
      <c r="E2051" s="70">
        <v>100</v>
      </c>
      <c r="F2051" s="64" t="s">
        <v>278</v>
      </c>
      <c r="G2051" s="70">
        <v>161</v>
      </c>
      <c r="H2051" s="64" t="s">
        <v>15</v>
      </c>
      <c r="I2051" s="119">
        <v>33037068.940000001</v>
      </c>
      <c r="J2051" s="164">
        <v>8.8715630751879304E-4</v>
      </c>
      <c r="K2051" s="164">
        <v>7.2056729913332604E-2</v>
      </c>
      <c r="L2051" s="119">
        <v>33037068.940000001</v>
      </c>
    </row>
    <row r="2052" spans="1:12" ht="31.5" customHeight="1" x14ac:dyDescent="0.25">
      <c r="A2052" s="64">
        <v>1680</v>
      </c>
      <c r="B2052" s="64" t="s">
        <v>2230</v>
      </c>
      <c r="C2052" s="64" t="s">
        <v>74</v>
      </c>
      <c r="D2052" s="64" t="s">
        <v>2222</v>
      </c>
      <c r="E2052" s="70">
        <v>100</v>
      </c>
      <c r="F2052" s="64" t="s">
        <v>278</v>
      </c>
      <c r="G2052" s="70">
        <v>158</v>
      </c>
      <c r="H2052" s="64" t="s">
        <v>15</v>
      </c>
      <c r="I2052" s="120">
        <v>17956986.800000001</v>
      </c>
      <c r="J2052" s="164">
        <v>8.70625444645772E-4</v>
      </c>
      <c r="K2052" s="164">
        <v>3.9165754996450322E-2</v>
      </c>
      <c r="L2052" s="120">
        <v>17956986.800000001</v>
      </c>
    </row>
    <row r="2053" spans="1:12" ht="31.5" customHeight="1" x14ac:dyDescent="0.25">
      <c r="A2053" s="64">
        <v>1681</v>
      </c>
      <c r="B2053" s="64" t="s">
        <v>2231</v>
      </c>
      <c r="C2053" s="64" t="s">
        <v>74</v>
      </c>
      <c r="D2053" s="64" t="s">
        <v>2222</v>
      </c>
      <c r="E2053" s="70">
        <v>100</v>
      </c>
      <c r="F2053" s="64" t="s">
        <v>278</v>
      </c>
      <c r="G2053" s="70">
        <v>147</v>
      </c>
      <c r="H2053" s="64" t="s">
        <v>15</v>
      </c>
      <c r="I2053" s="121">
        <v>14027176.01</v>
      </c>
      <c r="J2053" s="164">
        <v>8.1001228077802847E-4</v>
      </c>
      <c r="K2053" s="164">
        <v>3.0594494779031943E-2</v>
      </c>
      <c r="L2053" s="121">
        <v>14027176.01</v>
      </c>
    </row>
    <row r="2054" spans="1:12" ht="31.5" customHeight="1" x14ac:dyDescent="0.25">
      <c r="A2054" s="64">
        <v>1682</v>
      </c>
      <c r="B2054" s="64" t="s">
        <v>2232</v>
      </c>
      <c r="C2054" s="64" t="s">
        <v>74</v>
      </c>
      <c r="D2054" s="64" t="s">
        <v>2222</v>
      </c>
      <c r="E2054" s="70">
        <v>100</v>
      </c>
      <c r="F2054" s="64" t="s">
        <v>278</v>
      </c>
      <c r="G2054" s="70">
        <v>226</v>
      </c>
      <c r="H2054" s="64" t="s">
        <v>15</v>
      </c>
      <c r="I2054" s="122">
        <v>22894499.68</v>
      </c>
      <c r="J2054" s="164">
        <v>1.2453250031009143E-3</v>
      </c>
      <c r="K2054" s="164">
        <v>4.9934901396329487E-2</v>
      </c>
      <c r="L2054" s="122">
        <v>22894499.68</v>
      </c>
    </row>
    <row r="2055" spans="1:12" ht="31.5" customHeight="1" x14ac:dyDescent="0.25">
      <c r="A2055" s="64">
        <v>1683</v>
      </c>
      <c r="B2055" s="64" t="s">
        <v>2233</v>
      </c>
      <c r="C2055" s="64" t="s">
        <v>74</v>
      </c>
      <c r="D2055" s="64" t="s">
        <v>2222</v>
      </c>
      <c r="E2055" s="70">
        <v>100</v>
      </c>
      <c r="F2055" s="64" t="s">
        <v>278</v>
      </c>
      <c r="G2055" s="70">
        <v>133</v>
      </c>
      <c r="H2055" s="64" t="s">
        <v>15</v>
      </c>
      <c r="I2055" s="123">
        <v>27517782.52</v>
      </c>
      <c r="J2055" s="164">
        <v>7.3286825403726368E-4</v>
      </c>
      <c r="K2055" s="164">
        <v>6.0018684661723047E-2</v>
      </c>
      <c r="L2055" s="123">
        <v>27517782.52</v>
      </c>
    </row>
    <row r="2056" spans="1:12" ht="31.5" customHeight="1" x14ac:dyDescent="0.25">
      <c r="A2056" s="64">
        <v>1684</v>
      </c>
      <c r="B2056" s="64" t="s">
        <v>2234</v>
      </c>
      <c r="C2056" s="64" t="s">
        <v>74</v>
      </c>
      <c r="D2056" s="64" t="s">
        <v>2222</v>
      </c>
      <c r="E2056" s="70">
        <v>100</v>
      </c>
      <c r="F2056" s="64" t="s">
        <v>278</v>
      </c>
      <c r="G2056" s="70">
        <v>98</v>
      </c>
      <c r="H2056" s="64" t="s">
        <v>15</v>
      </c>
      <c r="I2056" s="124">
        <v>13792071.26</v>
      </c>
      <c r="J2056" s="164">
        <v>5.400081871853522E-4</v>
      </c>
      <c r="K2056" s="164">
        <v>3.008171080588776E-2</v>
      </c>
      <c r="L2056" s="124">
        <v>13792071.26</v>
      </c>
    </row>
    <row r="2057" spans="1:12" ht="31.5" customHeight="1" x14ac:dyDescent="0.25">
      <c r="A2057" s="64">
        <v>1685</v>
      </c>
      <c r="B2057" s="68" t="s">
        <v>2235</v>
      </c>
      <c r="C2057" s="64" t="s">
        <v>74</v>
      </c>
      <c r="D2057" s="64" t="s">
        <v>2222</v>
      </c>
      <c r="E2057" s="70">
        <v>100</v>
      </c>
      <c r="F2057" s="64" t="s">
        <v>278</v>
      </c>
      <c r="G2057" s="70">
        <v>61</v>
      </c>
      <c r="H2057" s="64" t="s">
        <v>15</v>
      </c>
      <c r="I2057" s="125">
        <v>13659175.619999999</v>
      </c>
      <c r="J2057" s="164">
        <v>3.3612754508476007E-4</v>
      </c>
      <c r="K2057" s="164">
        <v>2.9791853819617853E-2</v>
      </c>
      <c r="L2057" s="125">
        <v>13659175.619999999</v>
      </c>
    </row>
    <row r="2058" spans="1:12" ht="31.5" customHeight="1" x14ac:dyDescent="0.25">
      <c r="A2058" s="64">
        <v>1686</v>
      </c>
      <c r="B2058" s="64" t="s">
        <v>2236</v>
      </c>
      <c r="C2058" s="64" t="s">
        <v>74</v>
      </c>
      <c r="D2058" s="64" t="s">
        <v>2222</v>
      </c>
      <c r="E2058" s="70">
        <v>100</v>
      </c>
      <c r="F2058" s="64" t="s">
        <v>278</v>
      </c>
      <c r="G2058" s="70">
        <v>165</v>
      </c>
      <c r="H2058" s="64" t="s">
        <v>15</v>
      </c>
      <c r="I2058" s="126">
        <v>19141360.84</v>
      </c>
      <c r="J2058" s="164">
        <v>9.0919745801615434E-4</v>
      </c>
      <c r="K2058" s="164">
        <v>4.1748978116868049E-2</v>
      </c>
      <c r="L2058" s="126">
        <v>19141360.84</v>
      </c>
    </row>
    <row r="2059" spans="1:12" ht="31.5" customHeight="1" x14ac:dyDescent="0.25">
      <c r="A2059" s="64">
        <v>1687</v>
      </c>
      <c r="B2059" s="64" t="s">
        <v>2237</v>
      </c>
      <c r="C2059" s="64" t="s">
        <v>74</v>
      </c>
      <c r="D2059" s="64" t="s">
        <v>2222</v>
      </c>
      <c r="E2059" s="70">
        <v>100</v>
      </c>
      <c r="F2059" s="64" t="s">
        <v>278</v>
      </c>
      <c r="G2059" s="70">
        <v>239</v>
      </c>
      <c r="H2059" s="64" t="s">
        <v>15</v>
      </c>
      <c r="I2059" s="127">
        <v>26909065.289999999</v>
      </c>
      <c r="J2059" s="164">
        <v>1.3169587422173388E-3</v>
      </c>
      <c r="K2059" s="164">
        <v>5.8691019271207866E-2</v>
      </c>
      <c r="L2059" s="127">
        <v>26909065.289999999</v>
      </c>
    </row>
    <row r="2060" spans="1:12" ht="31.5" customHeight="1" x14ac:dyDescent="0.25">
      <c r="A2060" s="64">
        <v>1688</v>
      </c>
      <c r="B2060" s="64" t="s">
        <v>2238</v>
      </c>
      <c r="C2060" s="64" t="s">
        <v>74</v>
      </c>
      <c r="D2060" s="64" t="s">
        <v>2222</v>
      </c>
      <c r="E2060" s="70">
        <v>100</v>
      </c>
      <c r="F2060" s="64" t="s">
        <v>278</v>
      </c>
      <c r="G2060" s="70">
        <v>89</v>
      </c>
      <c r="H2060" s="64" t="s">
        <v>15</v>
      </c>
      <c r="I2060" s="128">
        <v>14810652.609999999</v>
      </c>
      <c r="J2060" s="164">
        <v>4.9041559856628921E-4</v>
      </c>
      <c r="K2060" s="164">
        <v>3.2303325603647348E-2</v>
      </c>
      <c r="L2060" s="128">
        <v>14810652.609999999</v>
      </c>
    </row>
    <row r="2061" spans="1:12" ht="31.5" customHeight="1" x14ac:dyDescent="0.25">
      <c r="A2061" s="64">
        <v>1689</v>
      </c>
      <c r="B2061" s="64" t="s">
        <v>2239</v>
      </c>
      <c r="C2061" s="64" t="s">
        <v>74</v>
      </c>
      <c r="D2061" s="64" t="s">
        <v>2222</v>
      </c>
      <c r="E2061" s="70">
        <v>100</v>
      </c>
      <c r="F2061" s="64" t="s">
        <v>278</v>
      </c>
      <c r="G2061" s="70">
        <v>137</v>
      </c>
      <c r="H2061" s="64" t="s">
        <v>15</v>
      </c>
      <c r="I2061" s="129">
        <v>15850916.689999999</v>
      </c>
      <c r="J2061" s="164">
        <v>7.549094045346251E-4</v>
      </c>
      <c r="K2061" s="164">
        <v>3.4572232327401677E-2</v>
      </c>
      <c r="L2061" s="129">
        <v>15850916.689999999</v>
      </c>
    </row>
    <row r="2062" spans="1:12" ht="31.5" customHeight="1" x14ac:dyDescent="0.25">
      <c r="A2062" s="64">
        <v>1690</v>
      </c>
      <c r="B2062" s="64" t="s">
        <v>2240</v>
      </c>
      <c r="C2062" s="64" t="s">
        <v>74</v>
      </c>
      <c r="D2062" s="64" t="s">
        <v>2222</v>
      </c>
      <c r="E2062" s="70">
        <v>100</v>
      </c>
      <c r="F2062" s="64" t="s">
        <v>278</v>
      </c>
      <c r="G2062" s="70">
        <v>38</v>
      </c>
      <c r="H2062" s="64" t="s">
        <v>15</v>
      </c>
      <c r="I2062" s="130">
        <v>9069016.25</v>
      </c>
      <c r="J2062" s="164">
        <v>2.0939092972493251E-4</v>
      </c>
      <c r="K2062" s="164">
        <v>1.9780315732388164E-2</v>
      </c>
      <c r="L2062" s="130">
        <v>9069016.25</v>
      </c>
    </row>
    <row r="2063" spans="1:12" ht="31.5" customHeight="1" x14ac:dyDescent="0.25">
      <c r="A2063" s="64">
        <v>1691</v>
      </c>
      <c r="B2063" s="64" t="s">
        <v>2241</v>
      </c>
      <c r="C2063" s="64" t="s">
        <v>74</v>
      </c>
      <c r="D2063" s="64" t="s">
        <v>2222</v>
      </c>
      <c r="E2063" s="70">
        <v>100</v>
      </c>
      <c r="F2063" s="64" t="s">
        <v>278</v>
      </c>
      <c r="G2063" s="70">
        <v>39</v>
      </c>
      <c r="H2063" s="64" t="s">
        <v>15</v>
      </c>
      <c r="I2063" s="131">
        <v>7385289.9299999997</v>
      </c>
      <c r="J2063" s="164">
        <v>2.1490121734927284E-4</v>
      </c>
      <c r="K2063" s="164">
        <v>1.6107961719731938E-2</v>
      </c>
      <c r="L2063" s="131">
        <v>7385289.9299999997</v>
      </c>
    </row>
    <row r="2064" spans="1:12" ht="31.5" customHeight="1" x14ac:dyDescent="0.25">
      <c r="A2064" s="64">
        <v>1692</v>
      </c>
      <c r="B2064" s="64" t="s">
        <v>2242</v>
      </c>
      <c r="C2064" s="64" t="s">
        <v>74</v>
      </c>
      <c r="D2064" s="64" t="s">
        <v>2222</v>
      </c>
      <c r="E2064" s="70">
        <v>100</v>
      </c>
      <c r="F2064" s="64" t="s">
        <v>258</v>
      </c>
      <c r="G2064" s="70">
        <v>330</v>
      </c>
      <c r="H2064" s="64" t="s">
        <v>15</v>
      </c>
      <c r="I2064" s="132">
        <v>30631085.629999999</v>
      </c>
      <c r="J2064" s="164">
        <v>1.8183949160323087E-3</v>
      </c>
      <c r="K2064" s="164">
        <v>6.6809070387013364E-2</v>
      </c>
      <c r="L2064" s="132">
        <v>30631085.629999999</v>
      </c>
    </row>
    <row r="2065" spans="1:12" ht="31.5" customHeight="1" x14ac:dyDescent="0.25">
      <c r="A2065" s="64">
        <v>1693</v>
      </c>
      <c r="B2065" s="64" t="s">
        <v>2243</v>
      </c>
      <c r="C2065" s="64" t="s">
        <v>74</v>
      </c>
      <c r="D2065" s="64" t="s">
        <v>2222</v>
      </c>
      <c r="E2065" s="70">
        <v>100</v>
      </c>
      <c r="F2065" s="64" t="s">
        <v>258</v>
      </c>
      <c r="G2065" s="70">
        <v>85</v>
      </c>
      <c r="H2065" s="64" t="s">
        <v>15</v>
      </c>
      <c r="I2065" s="133">
        <v>11685503.720000001</v>
      </c>
      <c r="J2065" s="164">
        <v>4.6837444806892801E-4</v>
      </c>
      <c r="K2065" s="164">
        <v>2.5487103198607284E-2</v>
      </c>
      <c r="L2065" s="133">
        <v>11685503.720000001</v>
      </c>
    </row>
    <row r="2066" spans="1:12" ht="31.5" customHeight="1" x14ac:dyDescent="0.25">
      <c r="A2066" s="64">
        <v>1694</v>
      </c>
      <c r="B2066" s="64" t="s">
        <v>2244</v>
      </c>
      <c r="C2066" s="64" t="s">
        <v>74</v>
      </c>
      <c r="D2066" s="64" t="s">
        <v>2222</v>
      </c>
      <c r="E2066" s="70">
        <v>100</v>
      </c>
      <c r="F2066" s="64" t="s">
        <v>258</v>
      </c>
      <c r="G2066" s="70">
        <v>90</v>
      </c>
      <c r="H2066" s="64" t="s">
        <v>15</v>
      </c>
      <c r="I2066" s="134">
        <v>10106115.300000001</v>
      </c>
      <c r="J2066" s="164">
        <v>4.9592588619062959E-4</v>
      </c>
      <c r="K2066" s="164">
        <v>2.2042319249556838E-2</v>
      </c>
      <c r="L2066" s="134">
        <v>10106115.300000001</v>
      </c>
    </row>
    <row r="2067" spans="1:12" ht="31.5" customHeight="1" x14ac:dyDescent="0.25">
      <c r="A2067" s="64">
        <v>1695</v>
      </c>
      <c r="B2067" s="67" t="s">
        <v>2245</v>
      </c>
      <c r="C2067" s="64" t="s">
        <v>74</v>
      </c>
      <c r="D2067" s="64" t="s">
        <v>2222</v>
      </c>
      <c r="E2067" s="70">
        <v>100</v>
      </c>
      <c r="F2067" s="64" t="s">
        <v>258</v>
      </c>
      <c r="G2067" s="70">
        <v>246</v>
      </c>
      <c r="H2067" s="64" t="s">
        <v>15</v>
      </c>
      <c r="I2067" s="135">
        <v>18926362.690000001</v>
      </c>
      <c r="J2067" s="164">
        <v>1.3555307555877208E-3</v>
      </c>
      <c r="K2067" s="164">
        <v>4.1280048392667884E-2</v>
      </c>
      <c r="L2067" s="135">
        <v>18926362.690000001</v>
      </c>
    </row>
    <row r="2068" spans="1:12" ht="31.5" customHeight="1" x14ac:dyDescent="0.25">
      <c r="A2068" s="64">
        <v>1696</v>
      </c>
      <c r="B2068" s="68" t="s">
        <v>2246</v>
      </c>
      <c r="C2068" s="64" t="s">
        <v>74</v>
      </c>
      <c r="D2068" s="64" t="s">
        <v>2222</v>
      </c>
      <c r="E2068" s="70">
        <v>100</v>
      </c>
      <c r="F2068" s="64" t="s">
        <v>258</v>
      </c>
      <c r="G2068" s="70">
        <v>261</v>
      </c>
      <c r="H2068" s="64" t="s">
        <v>15</v>
      </c>
      <c r="I2068" s="136">
        <v>23103682.440000001</v>
      </c>
      <c r="J2068" s="164">
        <v>1.4381850699528259E-3</v>
      </c>
      <c r="K2068" s="164">
        <v>5.03911472475344E-2</v>
      </c>
      <c r="L2068" s="136">
        <v>23103682.440000001</v>
      </c>
    </row>
    <row r="2069" spans="1:12" ht="31.5" customHeight="1" x14ac:dyDescent="0.25">
      <c r="A2069" s="64">
        <v>1697</v>
      </c>
      <c r="B2069" s="68" t="s">
        <v>2247</v>
      </c>
      <c r="C2069" s="64" t="s">
        <v>74</v>
      </c>
      <c r="D2069" s="64" t="s">
        <v>2222</v>
      </c>
      <c r="E2069" s="70">
        <v>100</v>
      </c>
      <c r="F2069" s="64" t="s">
        <v>258</v>
      </c>
      <c r="G2069" s="70">
        <v>91</v>
      </c>
      <c r="H2069" s="64" t="s">
        <v>15</v>
      </c>
      <c r="I2069" s="137">
        <v>10583187.800000001</v>
      </c>
      <c r="J2069" s="164">
        <v>5.0143617381496997E-4</v>
      </c>
      <c r="K2069" s="164">
        <v>2.3082855997656693E-2</v>
      </c>
      <c r="L2069" s="137">
        <v>10583187.800000001</v>
      </c>
    </row>
    <row r="2070" spans="1:12" ht="31.5" customHeight="1" x14ac:dyDescent="0.25">
      <c r="A2070" s="64">
        <v>1698</v>
      </c>
      <c r="B2070" s="68" t="s">
        <v>2248</v>
      </c>
      <c r="C2070" s="64" t="s">
        <v>74</v>
      </c>
      <c r="D2070" s="64" t="s">
        <v>2222</v>
      </c>
      <c r="E2070" s="70">
        <v>100</v>
      </c>
      <c r="F2070" s="64" t="s">
        <v>258</v>
      </c>
      <c r="G2070" s="70">
        <v>292</v>
      </c>
      <c r="H2070" s="64" t="s">
        <v>15</v>
      </c>
      <c r="I2070" s="138">
        <v>27995410.73</v>
      </c>
      <c r="J2070" s="164">
        <v>1.609003986307376E-3</v>
      </c>
      <c r="K2070" s="164">
        <v>6.1060433461819802E-2</v>
      </c>
      <c r="L2070" s="138">
        <v>27995410.73</v>
      </c>
    </row>
    <row r="2071" spans="1:12" ht="31.5" customHeight="1" x14ac:dyDescent="0.25">
      <c r="A2071" s="64">
        <v>1699</v>
      </c>
      <c r="B2071" s="64" t="s">
        <v>2249</v>
      </c>
      <c r="C2071" s="64" t="s">
        <v>74</v>
      </c>
      <c r="D2071" s="64" t="s">
        <v>2222</v>
      </c>
      <c r="E2071" s="70">
        <v>100</v>
      </c>
      <c r="F2071" s="64" t="s">
        <v>293</v>
      </c>
      <c r="G2071" s="70">
        <v>1626</v>
      </c>
      <c r="H2071" s="64" t="s">
        <v>15</v>
      </c>
      <c r="I2071" s="139">
        <v>22390008.140000001</v>
      </c>
      <c r="J2071" s="164">
        <v>8.9597276771773756E-3</v>
      </c>
      <c r="K2071" s="164">
        <v>4.8834561329619525E-2</v>
      </c>
      <c r="L2071" s="139">
        <v>22390008.140000001</v>
      </c>
    </row>
    <row r="2072" spans="1:12" ht="47.25" customHeight="1" x14ac:dyDescent="0.25">
      <c r="A2072" s="64">
        <v>1700</v>
      </c>
      <c r="B2072" s="64" t="s">
        <v>2250</v>
      </c>
      <c r="C2072" s="64" t="s">
        <v>74</v>
      </c>
      <c r="D2072" s="64" t="s">
        <v>2222</v>
      </c>
      <c r="E2072" s="70">
        <v>100</v>
      </c>
      <c r="F2072" s="64" t="s">
        <v>32</v>
      </c>
      <c r="G2072" s="73">
        <v>4356</v>
      </c>
      <c r="H2072" s="64" t="s">
        <v>33</v>
      </c>
      <c r="I2072" s="72">
        <v>1846690.53</v>
      </c>
      <c r="J2072" s="164">
        <v>2.4202563055461337E-2</v>
      </c>
      <c r="K2072" s="164">
        <v>8.3608928451711792E-2</v>
      </c>
      <c r="L2072" s="72">
        <v>1846690.53</v>
      </c>
    </row>
    <row r="2073" spans="1:12" ht="47.25" customHeight="1" x14ac:dyDescent="0.25">
      <c r="A2073" s="64">
        <v>1701</v>
      </c>
      <c r="B2073" s="64" t="s">
        <v>2251</v>
      </c>
      <c r="C2073" s="64" t="s">
        <v>74</v>
      </c>
      <c r="D2073" s="64" t="s">
        <v>2222</v>
      </c>
      <c r="E2073" s="70">
        <v>100</v>
      </c>
      <c r="F2073" s="64" t="s">
        <v>32</v>
      </c>
      <c r="G2073" s="73">
        <v>14781</v>
      </c>
      <c r="H2073" s="64" t="s">
        <v>33</v>
      </c>
      <c r="I2073" s="72">
        <v>2848609.92</v>
      </c>
      <c r="J2073" s="164">
        <v>8.2125363756376038E-2</v>
      </c>
      <c r="K2073" s="164">
        <v>0.12897083681266097</v>
      </c>
      <c r="L2073" s="72">
        <v>2848609.92</v>
      </c>
    </row>
    <row r="2074" spans="1:12" ht="31.5" customHeight="1" x14ac:dyDescent="0.25">
      <c r="A2074" s="64">
        <v>1702</v>
      </c>
      <c r="B2074" s="64" t="s">
        <v>2252</v>
      </c>
      <c r="C2074" s="64" t="s">
        <v>74</v>
      </c>
      <c r="D2074" s="64" t="s">
        <v>2222</v>
      </c>
      <c r="E2074" s="70">
        <v>100</v>
      </c>
      <c r="F2074" s="64" t="s">
        <v>32</v>
      </c>
      <c r="G2074" s="73">
        <v>21392</v>
      </c>
      <c r="H2074" s="64" t="s">
        <v>33</v>
      </c>
      <c r="I2074" s="72">
        <v>3552534.42</v>
      </c>
      <c r="J2074" s="164">
        <v>0.11885703142388176</v>
      </c>
      <c r="K2074" s="164">
        <v>0.16084102415580342</v>
      </c>
      <c r="L2074" s="72">
        <v>3552534.42</v>
      </c>
    </row>
    <row r="2075" spans="1:12" ht="47.25" customHeight="1" x14ac:dyDescent="0.25">
      <c r="A2075" s="64">
        <v>1703</v>
      </c>
      <c r="B2075" s="64" t="s">
        <v>2253</v>
      </c>
      <c r="C2075" s="64" t="s">
        <v>74</v>
      </c>
      <c r="D2075" s="64" t="s">
        <v>2222</v>
      </c>
      <c r="E2075" s="70">
        <v>100</v>
      </c>
      <c r="F2075" s="64" t="s">
        <v>32</v>
      </c>
      <c r="G2075" s="73">
        <v>9696</v>
      </c>
      <c r="H2075" s="64" t="s">
        <v>33</v>
      </c>
      <c r="I2075" s="72">
        <v>2031206.75</v>
      </c>
      <c r="J2075" s="164">
        <v>5.3872371759814762E-2</v>
      </c>
      <c r="K2075" s="164">
        <v>9.1962901781590889E-2</v>
      </c>
      <c r="L2075" s="72">
        <v>2031206.75</v>
      </c>
    </row>
    <row r="2076" spans="1:12" ht="47.25" customHeight="1" x14ac:dyDescent="0.25">
      <c r="A2076" s="64">
        <v>1704</v>
      </c>
      <c r="B2076" s="64" t="s">
        <v>2254</v>
      </c>
      <c r="C2076" s="64" t="s">
        <v>74</v>
      </c>
      <c r="D2076" s="64" t="s">
        <v>2222</v>
      </c>
      <c r="E2076" s="70">
        <v>100</v>
      </c>
      <c r="F2076" s="64" t="s">
        <v>32</v>
      </c>
      <c r="G2076" s="73">
        <v>5358</v>
      </c>
      <c r="H2076" s="64" t="s">
        <v>33</v>
      </c>
      <c r="I2076" s="72">
        <v>2416031.5699999998</v>
      </c>
      <c r="J2076" s="164">
        <v>2.9769819295491697E-2</v>
      </c>
      <c r="K2076" s="164">
        <v>0.10938584857161036</v>
      </c>
      <c r="L2076" s="72">
        <v>2416031.5699999998</v>
      </c>
    </row>
    <row r="2077" spans="1:12" ht="47.25" customHeight="1" x14ac:dyDescent="0.25">
      <c r="A2077" s="64">
        <v>1705</v>
      </c>
      <c r="B2077" s="64" t="s">
        <v>2255</v>
      </c>
      <c r="C2077" s="64" t="s">
        <v>74</v>
      </c>
      <c r="D2077" s="64" t="s">
        <v>2222</v>
      </c>
      <c r="E2077" s="70">
        <v>100</v>
      </c>
      <c r="F2077" s="64" t="s">
        <v>32</v>
      </c>
      <c r="G2077" s="73">
        <v>17634</v>
      </c>
      <c r="H2077" s="64" t="s">
        <v>33</v>
      </c>
      <c r="I2077" s="72">
        <v>3111686.22</v>
      </c>
      <c r="J2077" s="164">
        <v>9.7977042451791826E-2</v>
      </c>
      <c r="K2077" s="164">
        <v>0.14088161839014657</v>
      </c>
      <c r="L2077" s="72">
        <v>3111686.22</v>
      </c>
    </row>
    <row r="2078" spans="1:12" ht="47.25" customHeight="1" x14ac:dyDescent="0.25">
      <c r="A2078" s="64">
        <v>1706</v>
      </c>
      <c r="B2078" s="64" t="s">
        <v>2256</v>
      </c>
      <c r="C2078" s="64" t="s">
        <v>74</v>
      </c>
      <c r="D2078" s="64" t="s">
        <v>2222</v>
      </c>
      <c r="E2078" s="70">
        <v>100</v>
      </c>
      <c r="F2078" s="64" t="s">
        <v>32</v>
      </c>
      <c r="G2078" s="73">
        <v>4820</v>
      </c>
      <c r="H2078" s="64" t="s">
        <v>33</v>
      </c>
      <c r="I2078" s="72">
        <v>2867568.83</v>
      </c>
      <c r="J2078" s="164">
        <v>2.6780613849247847E-2</v>
      </c>
      <c r="K2078" s="164">
        <v>0.12982920161388867</v>
      </c>
      <c r="L2078" s="72">
        <v>2867568.83</v>
      </c>
    </row>
    <row r="2079" spans="1:12" ht="47.25" customHeight="1" x14ac:dyDescent="0.25">
      <c r="A2079" s="64">
        <v>1707</v>
      </c>
      <c r="B2079" s="64" t="s">
        <v>2257</v>
      </c>
      <c r="C2079" s="64" t="s">
        <v>74</v>
      </c>
      <c r="D2079" s="64" t="s">
        <v>2222</v>
      </c>
      <c r="E2079" s="70">
        <v>100</v>
      </c>
      <c r="F2079" s="64" t="s">
        <v>32</v>
      </c>
      <c r="G2079" s="73">
        <v>10616</v>
      </c>
      <c r="H2079" s="64" t="s">
        <v>33</v>
      </c>
      <c r="I2079" s="72">
        <v>3281683.68</v>
      </c>
      <c r="J2079" s="164">
        <v>5.8984024195770791E-2</v>
      </c>
      <c r="K2079" s="164">
        <v>0.14857825474540676</v>
      </c>
      <c r="L2079" s="72">
        <v>3281683.68</v>
      </c>
    </row>
    <row r="2080" spans="1:12" ht="47.25" customHeight="1" x14ac:dyDescent="0.25">
      <c r="A2080" s="64">
        <v>1708</v>
      </c>
      <c r="B2080" s="64" t="s">
        <v>2258</v>
      </c>
      <c r="C2080" s="64" t="s">
        <v>74</v>
      </c>
      <c r="D2080" s="64" t="s">
        <v>2222</v>
      </c>
      <c r="E2080" s="70">
        <v>100</v>
      </c>
      <c r="F2080" s="64" t="s">
        <v>32</v>
      </c>
      <c r="G2080" s="73">
        <v>8819</v>
      </c>
      <c r="H2080" s="64" t="s">
        <v>33</v>
      </c>
      <c r="I2080" s="72">
        <v>1938939.79</v>
      </c>
      <c r="J2080" s="164">
        <v>4.899963351380017E-2</v>
      </c>
      <c r="K2080" s="164">
        <v>8.7785514432830863E-2</v>
      </c>
      <c r="L2080" s="72">
        <v>1938939.79</v>
      </c>
    </row>
    <row r="2081" spans="1:12" ht="47.25" customHeight="1" x14ac:dyDescent="0.25">
      <c r="A2081" s="64">
        <v>1709</v>
      </c>
      <c r="B2081" s="64" t="s">
        <v>2259</v>
      </c>
      <c r="C2081" s="64" t="s">
        <v>74</v>
      </c>
      <c r="D2081" s="64" t="s">
        <v>2222</v>
      </c>
      <c r="E2081" s="70">
        <v>100</v>
      </c>
      <c r="F2081" s="64" t="s">
        <v>32</v>
      </c>
      <c r="G2081" s="73">
        <v>8478</v>
      </c>
      <c r="H2081" s="64" t="s">
        <v>33</v>
      </c>
      <c r="I2081" s="72">
        <v>2212321.75</v>
      </c>
      <c r="J2081" s="164">
        <v>4.7104988426125163E-2</v>
      </c>
      <c r="K2081" s="164">
        <v>0.10016288484888468</v>
      </c>
      <c r="L2081" s="72">
        <v>2212321.75</v>
      </c>
    </row>
    <row r="2082" spans="1:12" ht="47.25" customHeight="1" x14ac:dyDescent="0.25">
      <c r="A2082" s="64">
        <v>1710</v>
      </c>
      <c r="B2082" s="64" t="s">
        <v>2260</v>
      </c>
      <c r="C2082" s="64" t="s">
        <v>74</v>
      </c>
      <c r="D2082" s="64" t="s">
        <v>2222</v>
      </c>
      <c r="E2082" s="70">
        <v>100</v>
      </c>
      <c r="F2082" s="64" t="s">
        <v>32</v>
      </c>
      <c r="G2082" s="73">
        <v>8544</v>
      </c>
      <c r="H2082" s="64" t="s">
        <v>33</v>
      </c>
      <c r="I2082" s="72">
        <v>1555250.8</v>
      </c>
      <c r="J2082" s="164">
        <v>4.7471693926965486E-2</v>
      </c>
      <c r="K2082" s="164">
        <v>7.0413992355106467E-2</v>
      </c>
      <c r="L2082" s="72">
        <v>1555250.8</v>
      </c>
    </row>
    <row r="2083" spans="1:12" ht="47.25" customHeight="1" x14ac:dyDescent="0.25">
      <c r="A2083" s="64">
        <v>1711</v>
      </c>
      <c r="B2083" s="64" t="s">
        <v>2261</v>
      </c>
      <c r="C2083" s="64" t="s">
        <v>74</v>
      </c>
      <c r="D2083" s="64" t="s">
        <v>2222</v>
      </c>
      <c r="E2083" s="70">
        <v>100</v>
      </c>
      <c r="F2083" s="64" t="s">
        <v>32</v>
      </c>
      <c r="G2083" s="73">
        <v>1450</v>
      </c>
      <c r="H2083" s="64" t="s">
        <v>33</v>
      </c>
      <c r="I2083" s="72">
        <v>925730.39</v>
      </c>
      <c r="J2083" s="164">
        <v>8.0564087305828591E-3</v>
      </c>
      <c r="K2083" s="164">
        <v>4.1912450779224633E-2</v>
      </c>
      <c r="L2083" s="72">
        <v>925730.39</v>
      </c>
    </row>
    <row r="2084" spans="1:12" ht="47.25" customHeight="1" x14ac:dyDescent="0.25">
      <c r="A2084" s="64">
        <v>1712</v>
      </c>
      <c r="B2084" s="64" t="s">
        <v>2262</v>
      </c>
      <c r="C2084" s="64" t="s">
        <v>74</v>
      </c>
      <c r="D2084" s="64" t="s">
        <v>2222</v>
      </c>
      <c r="E2084" s="70">
        <v>100</v>
      </c>
      <c r="F2084" s="64" t="s">
        <v>32</v>
      </c>
      <c r="G2084" s="73">
        <v>8359</v>
      </c>
      <c r="H2084" s="64" t="s">
        <v>33</v>
      </c>
      <c r="I2084" s="72">
        <v>7063913.6200000001</v>
      </c>
      <c r="J2084" s="164">
        <v>4.6443807295822155E-2</v>
      </c>
      <c r="K2084" s="164">
        <v>0.3198187453983708</v>
      </c>
      <c r="L2084" s="72">
        <v>7063913.6200000001</v>
      </c>
    </row>
    <row r="2085" spans="1:12" ht="31.5" customHeight="1" x14ac:dyDescent="0.25">
      <c r="A2085" s="64">
        <v>1713</v>
      </c>
      <c r="B2085" s="64" t="s">
        <v>2263</v>
      </c>
      <c r="C2085" s="64" t="s">
        <v>74</v>
      </c>
      <c r="D2085" s="64" t="s">
        <v>2222</v>
      </c>
      <c r="E2085" s="70">
        <v>100</v>
      </c>
      <c r="F2085" s="64" t="s">
        <v>32</v>
      </c>
      <c r="G2085" s="73">
        <v>15383</v>
      </c>
      <c r="H2085" s="64" t="s">
        <v>33</v>
      </c>
      <c r="I2085" s="72">
        <v>6834795.4900000002</v>
      </c>
      <c r="J2085" s="164">
        <v>8.5470162415555953E-2</v>
      </c>
      <c r="K2085" s="164">
        <v>0.30944542023805821</v>
      </c>
      <c r="L2085" s="72">
        <v>6834795.4900000002</v>
      </c>
    </row>
    <row r="2086" spans="1:12" ht="31.5" customHeight="1" x14ac:dyDescent="0.25">
      <c r="A2086" s="64">
        <v>1714</v>
      </c>
      <c r="B2086" s="64" t="s">
        <v>2264</v>
      </c>
      <c r="C2086" s="64" t="s">
        <v>74</v>
      </c>
      <c r="D2086" s="64" t="s">
        <v>2222</v>
      </c>
      <c r="E2086" s="70">
        <v>100</v>
      </c>
      <c r="F2086" s="64" t="s">
        <v>32</v>
      </c>
      <c r="G2086" s="73">
        <v>10642</v>
      </c>
      <c r="H2086" s="64" t="s">
        <v>33</v>
      </c>
      <c r="I2086" s="72">
        <v>11994527.699999999</v>
      </c>
      <c r="J2086" s="164">
        <v>5.9128483938526058E-2</v>
      </c>
      <c r="K2086" s="164">
        <v>0.54305233713489343</v>
      </c>
      <c r="L2086" s="72">
        <v>11994527.699999999</v>
      </c>
    </row>
    <row r="2087" spans="1:12" ht="31.5" customHeight="1" x14ac:dyDescent="0.25">
      <c r="A2087" s="64">
        <v>1715</v>
      </c>
      <c r="B2087" s="64" t="s">
        <v>2265</v>
      </c>
      <c r="C2087" s="64" t="s">
        <v>74</v>
      </c>
      <c r="D2087" s="64" t="s">
        <v>2222</v>
      </c>
      <c r="E2087" s="70">
        <v>100</v>
      </c>
      <c r="F2087" s="64" t="s">
        <v>32</v>
      </c>
      <c r="G2087" s="73">
        <v>12082</v>
      </c>
      <c r="H2087" s="64" t="s">
        <v>33</v>
      </c>
      <c r="I2087" s="72">
        <v>6602632.5199999996</v>
      </c>
      <c r="J2087" s="164">
        <v>6.7129331229587669E-2</v>
      </c>
      <c r="K2087" s="164">
        <v>0.29893423992249823</v>
      </c>
      <c r="L2087" s="72">
        <v>6602632.5199999996</v>
      </c>
    </row>
    <row r="2088" spans="1:12" ht="47.25" customHeight="1" x14ac:dyDescent="0.25">
      <c r="A2088" s="64">
        <v>1716</v>
      </c>
      <c r="B2088" s="64" t="s">
        <v>2266</v>
      </c>
      <c r="C2088" s="64" t="s">
        <v>74</v>
      </c>
      <c r="D2088" s="64" t="s">
        <v>2222</v>
      </c>
      <c r="E2088" s="70">
        <v>100</v>
      </c>
      <c r="F2088" s="64" t="s">
        <v>32</v>
      </c>
      <c r="G2088" s="73">
        <v>56096</v>
      </c>
      <c r="H2088" s="64" t="s">
        <v>33</v>
      </c>
      <c r="I2088" s="140">
        <v>14945586.139999999</v>
      </c>
      <c r="J2088" s="164">
        <v>0.31167745113846623</v>
      </c>
      <c r="K2088" s="164">
        <v>0.67666153150639452</v>
      </c>
      <c r="L2088" s="140">
        <v>14945586.139999999</v>
      </c>
    </row>
    <row r="2089" spans="1:12" ht="47.25" customHeight="1" x14ac:dyDescent="0.25">
      <c r="A2089" s="64">
        <v>1717</v>
      </c>
      <c r="B2089" s="64" t="s">
        <v>2267</v>
      </c>
      <c r="C2089" s="64" t="s">
        <v>74</v>
      </c>
      <c r="D2089" s="64" t="s">
        <v>2222</v>
      </c>
      <c r="E2089" s="70">
        <v>100</v>
      </c>
      <c r="F2089" s="64" t="s">
        <v>32</v>
      </c>
      <c r="G2089" s="73">
        <v>33096</v>
      </c>
      <c r="H2089" s="64" t="s">
        <v>33</v>
      </c>
      <c r="I2089" s="72">
        <v>1739176.03</v>
      </c>
      <c r="J2089" s="164">
        <v>0.18388614023956573</v>
      </c>
      <c r="K2089" s="164">
        <v>7.8741208608029273E-2</v>
      </c>
      <c r="L2089" s="72">
        <v>1739176.03</v>
      </c>
    </row>
    <row r="2090" spans="1:12" ht="47.25" customHeight="1" x14ac:dyDescent="0.25">
      <c r="A2090" s="64">
        <v>1718</v>
      </c>
      <c r="B2090" s="64" t="s">
        <v>2268</v>
      </c>
      <c r="C2090" s="64" t="s">
        <v>74</v>
      </c>
      <c r="D2090" s="64" t="s">
        <v>2222</v>
      </c>
      <c r="E2090" s="70">
        <v>100</v>
      </c>
      <c r="F2090" s="64" t="s">
        <v>32</v>
      </c>
      <c r="G2090" s="73">
        <v>244919</v>
      </c>
      <c r="H2090" s="64" t="s">
        <v>33</v>
      </c>
      <c r="I2090" s="72">
        <v>21445335.219999999</v>
      </c>
      <c r="J2090" s="164">
        <v>1.3608052206107748</v>
      </c>
      <c r="K2090" s="164">
        <v>0.97093772286358937</v>
      </c>
      <c r="L2090" s="72">
        <v>21445335.219999999</v>
      </c>
    </row>
    <row r="2091" spans="1:12" ht="31.5" customHeight="1" x14ac:dyDescent="0.25">
      <c r="A2091" s="64">
        <v>1719</v>
      </c>
      <c r="B2091" s="64" t="s">
        <v>2269</v>
      </c>
      <c r="C2091" s="64" t="s">
        <v>74</v>
      </c>
      <c r="D2091" s="64" t="s">
        <v>2222</v>
      </c>
      <c r="E2091" s="70">
        <v>100</v>
      </c>
      <c r="F2091" s="64" t="s">
        <v>32</v>
      </c>
      <c r="G2091" s="73">
        <v>12608</v>
      </c>
      <c r="H2091" s="64" t="s">
        <v>33</v>
      </c>
      <c r="I2091" s="72">
        <v>3697112.73</v>
      </c>
      <c r="J2091" s="164">
        <v>7.0051862948405999E-2</v>
      </c>
      <c r="K2091" s="164">
        <v>0.16738680829239042</v>
      </c>
      <c r="L2091" s="72">
        <v>3697112.73</v>
      </c>
    </row>
    <row r="2092" spans="1:12" ht="47.25" customHeight="1" x14ac:dyDescent="0.25">
      <c r="A2092" s="64">
        <v>1720</v>
      </c>
      <c r="B2092" s="64" t="s">
        <v>2270</v>
      </c>
      <c r="C2092" s="64" t="s">
        <v>74</v>
      </c>
      <c r="D2092" s="64" t="s">
        <v>2222</v>
      </c>
      <c r="E2092" s="70">
        <v>100</v>
      </c>
      <c r="F2092" s="64" t="s">
        <v>32</v>
      </c>
      <c r="G2092" s="73">
        <v>31880</v>
      </c>
      <c r="H2092" s="64" t="s">
        <v>33</v>
      </c>
      <c r="I2092" s="72">
        <v>12681049.41</v>
      </c>
      <c r="J2092" s="164">
        <v>0.17712986919378038</v>
      </c>
      <c r="K2092" s="164">
        <v>0.57413461302220026</v>
      </c>
      <c r="L2092" s="72">
        <v>12681049.41</v>
      </c>
    </row>
    <row r="2093" spans="1:12" ht="63" customHeight="1" x14ac:dyDescent="0.25">
      <c r="A2093" s="64">
        <v>1721</v>
      </c>
      <c r="B2093" s="64" t="s">
        <v>2271</v>
      </c>
      <c r="C2093" s="64" t="s">
        <v>74</v>
      </c>
      <c r="D2093" s="64" t="s">
        <v>2222</v>
      </c>
      <c r="E2093" s="70">
        <v>100</v>
      </c>
      <c r="F2093" s="64" t="s">
        <v>32</v>
      </c>
      <c r="G2093" s="73">
        <v>687</v>
      </c>
      <c r="H2093" s="64" t="s">
        <v>33</v>
      </c>
      <c r="I2093" s="72">
        <v>11183260.49</v>
      </c>
      <c r="J2093" s="164">
        <v>3.8170708951106381E-3</v>
      </c>
      <c r="K2093" s="164">
        <v>0.50632220774168668</v>
      </c>
      <c r="L2093" s="72">
        <v>11183260.49</v>
      </c>
    </row>
    <row r="2094" spans="1:12" ht="63" customHeight="1" x14ac:dyDescent="0.25">
      <c r="A2094" s="64">
        <v>1722</v>
      </c>
      <c r="B2094" s="64" t="s">
        <v>2272</v>
      </c>
      <c r="C2094" s="64" t="s">
        <v>74</v>
      </c>
      <c r="D2094" s="64" t="s">
        <v>2222</v>
      </c>
      <c r="E2094" s="70">
        <v>100</v>
      </c>
      <c r="F2094" s="64" t="s">
        <v>32</v>
      </c>
      <c r="G2094" s="73">
        <v>5732</v>
      </c>
      <c r="H2094" s="64" t="s">
        <v>33</v>
      </c>
      <c r="I2094" s="72">
        <v>12204336.470000001</v>
      </c>
      <c r="J2094" s="164">
        <v>3.1847817133586864E-2</v>
      </c>
      <c r="K2094" s="164">
        <v>0.55255143086743763</v>
      </c>
      <c r="L2094" s="72">
        <v>12204336.470000001</v>
      </c>
    </row>
    <row r="2095" spans="1:12" ht="31.5" customHeight="1" x14ac:dyDescent="0.25">
      <c r="A2095" s="64">
        <v>1723</v>
      </c>
      <c r="B2095" s="64" t="s">
        <v>2273</v>
      </c>
      <c r="C2095" s="64" t="s">
        <v>74</v>
      </c>
      <c r="D2095" s="64" t="s">
        <v>2222</v>
      </c>
      <c r="E2095" s="70">
        <v>100</v>
      </c>
      <c r="F2095" s="64" t="s">
        <v>2274</v>
      </c>
      <c r="G2095" s="70">
        <v>45311</v>
      </c>
      <c r="H2095" s="64" t="s">
        <v>2275</v>
      </c>
      <c r="I2095" s="80">
        <v>3806805</v>
      </c>
      <c r="J2095" s="162">
        <v>3.1217312884311191E-2</v>
      </c>
      <c r="K2095" s="162">
        <v>7.4879224715404008E-2</v>
      </c>
      <c r="L2095" s="80">
        <v>2805456</v>
      </c>
    </row>
    <row r="2096" spans="1:12" ht="31.5" customHeight="1" x14ac:dyDescent="0.25">
      <c r="A2096" s="188">
        <v>1724</v>
      </c>
      <c r="B2096" s="188" t="s">
        <v>2276</v>
      </c>
      <c r="C2096" s="188" t="s">
        <v>74</v>
      </c>
      <c r="D2096" s="188" t="s">
        <v>2222</v>
      </c>
      <c r="E2096" s="199">
        <v>100</v>
      </c>
      <c r="F2096" s="64" t="s">
        <v>2277</v>
      </c>
      <c r="G2096" s="70">
        <v>20111</v>
      </c>
      <c r="H2096" s="64" t="s">
        <v>104</v>
      </c>
      <c r="I2096" s="80">
        <v>48500486</v>
      </c>
      <c r="J2096" s="162">
        <v>8.101520053152643E-3</v>
      </c>
      <c r="K2096" s="162">
        <v>0.49705869813591136</v>
      </c>
      <c r="L2096" s="80">
        <v>20465561</v>
      </c>
    </row>
    <row r="2097" spans="1:12" ht="47.25" customHeight="1" x14ac:dyDescent="0.25">
      <c r="A2097" s="188"/>
      <c r="B2097" s="188"/>
      <c r="C2097" s="188"/>
      <c r="D2097" s="188"/>
      <c r="E2097" s="199"/>
      <c r="F2097" s="64" t="s">
        <v>2278</v>
      </c>
      <c r="G2097" s="70">
        <v>448641</v>
      </c>
      <c r="H2097" s="64" t="s">
        <v>2279</v>
      </c>
      <c r="I2097" s="80">
        <v>15548208</v>
      </c>
      <c r="J2097" s="162">
        <v>0.1807306478129608</v>
      </c>
      <c r="K2097" s="162">
        <v>0.15934628009348942</v>
      </c>
      <c r="L2097" s="80">
        <v>0</v>
      </c>
    </row>
    <row r="2098" spans="1:12" ht="31.5" customHeight="1" x14ac:dyDescent="0.25">
      <c r="A2098" s="188">
        <v>1725</v>
      </c>
      <c r="B2098" s="188" t="s">
        <v>2280</v>
      </c>
      <c r="C2098" s="188" t="s">
        <v>74</v>
      </c>
      <c r="D2098" s="188" t="s">
        <v>2222</v>
      </c>
      <c r="E2098" s="199">
        <v>100</v>
      </c>
      <c r="F2098" s="64" t="s">
        <v>2277</v>
      </c>
      <c r="G2098" s="78">
        <v>13047</v>
      </c>
      <c r="H2098" s="19" t="s">
        <v>104</v>
      </c>
      <c r="I2098" s="9">
        <v>27566200</v>
      </c>
      <c r="J2098" s="162">
        <v>5.2558566025300846E-3</v>
      </c>
      <c r="K2098" s="162">
        <v>0.28251303470555245</v>
      </c>
      <c r="L2098" s="9">
        <v>12977764</v>
      </c>
    </row>
    <row r="2099" spans="1:12" ht="47.25" customHeight="1" x14ac:dyDescent="0.25">
      <c r="A2099" s="188"/>
      <c r="B2099" s="188"/>
      <c r="C2099" s="188"/>
      <c r="D2099" s="188"/>
      <c r="E2099" s="199"/>
      <c r="F2099" s="64" t="s">
        <v>2278</v>
      </c>
      <c r="G2099" s="70">
        <v>344.5</v>
      </c>
      <c r="H2099" s="79" t="s">
        <v>107</v>
      </c>
      <c r="I2099" s="80">
        <v>8712000</v>
      </c>
      <c r="J2099" s="162">
        <v>1.3877846244896252E-4</v>
      </c>
      <c r="K2099" s="162">
        <v>8.9285195578453783E-2</v>
      </c>
      <c r="L2099" s="80">
        <v>250050</v>
      </c>
    </row>
    <row r="2100" spans="1:12" ht="47.25" customHeight="1" x14ac:dyDescent="0.25">
      <c r="A2100" s="188">
        <v>1726</v>
      </c>
      <c r="B2100" s="188" t="s">
        <v>2281</v>
      </c>
      <c r="C2100" s="188" t="s">
        <v>74</v>
      </c>
      <c r="D2100" s="188" t="s">
        <v>2222</v>
      </c>
      <c r="E2100" s="199">
        <v>100</v>
      </c>
      <c r="F2100" s="64" t="s">
        <v>2282</v>
      </c>
      <c r="G2100" s="70">
        <v>52122</v>
      </c>
      <c r="H2100" s="4" t="s">
        <v>107</v>
      </c>
      <c r="I2100" s="80">
        <v>1095089</v>
      </c>
      <c r="J2100" s="162">
        <v>2.0996838954324599E-2</v>
      </c>
      <c r="K2100" s="162">
        <v>1.1223052748027247E-2</v>
      </c>
      <c r="L2100" s="80">
        <v>1095089</v>
      </c>
    </row>
    <row r="2101" spans="1:12" ht="31.5" customHeight="1" x14ac:dyDescent="0.25">
      <c r="A2101" s="188"/>
      <c r="B2101" s="188"/>
      <c r="C2101" s="188"/>
      <c r="D2101" s="188"/>
      <c r="E2101" s="199"/>
      <c r="F2101" s="64" t="s">
        <v>2283</v>
      </c>
      <c r="G2101" s="70">
        <v>2607</v>
      </c>
      <c r="H2101" s="4" t="s">
        <v>104</v>
      </c>
      <c r="I2101" s="80">
        <v>5414054</v>
      </c>
      <c r="J2101" s="162">
        <v>1.0502045039316264E-3</v>
      </c>
      <c r="K2101" s="162">
        <v>5.5486096219273424E-2</v>
      </c>
      <c r="L2101" s="80">
        <v>5414054</v>
      </c>
    </row>
    <row r="2102" spans="1:12" ht="47.25" customHeight="1" x14ac:dyDescent="0.25">
      <c r="A2102" s="188">
        <v>1727</v>
      </c>
      <c r="B2102" s="188" t="s">
        <v>2284</v>
      </c>
      <c r="C2102" s="188" t="s">
        <v>74</v>
      </c>
      <c r="D2102" s="188" t="s">
        <v>2222</v>
      </c>
      <c r="E2102" s="199">
        <v>100</v>
      </c>
      <c r="F2102" s="64" t="s">
        <v>2282</v>
      </c>
      <c r="G2102" s="70">
        <v>15311</v>
      </c>
      <c r="H2102" s="4" t="s">
        <v>107</v>
      </c>
      <c r="I2102" s="80">
        <v>498549</v>
      </c>
      <c r="J2102" s="162">
        <v>6.1678869043717416E-3</v>
      </c>
      <c r="K2102" s="162">
        <v>5.1093945099222396E-3</v>
      </c>
      <c r="L2102" s="80">
        <v>498549</v>
      </c>
    </row>
    <row r="2103" spans="1:12" ht="31.5" customHeight="1" x14ac:dyDescent="0.25">
      <c r="A2103" s="188"/>
      <c r="B2103" s="188"/>
      <c r="C2103" s="188"/>
      <c r="D2103" s="188"/>
      <c r="E2103" s="199"/>
      <c r="F2103" s="64" t="s">
        <v>2283</v>
      </c>
      <c r="G2103" s="70">
        <v>1090</v>
      </c>
      <c r="H2103" s="4" t="s">
        <v>104</v>
      </c>
      <c r="I2103" s="80">
        <v>2642117</v>
      </c>
      <c r="J2103" s="162">
        <v>4.3909586086899607E-4</v>
      </c>
      <c r="K2103" s="162">
        <v>2.7077816010807807E-2</v>
      </c>
      <c r="L2103" s="80">
        <v>2642117</v>
      </c>
    </row>
    <row r="2104" spans="1:12" ht="47.25" customHeight="1" x14ac:dyDescent="0.25">
      <c r="A2104" s="188">
        <v>1728</v>
      </c>
      <c r="B2104" s="188" t="s">
        <v>2285</v>
      </c>
      <c r="C2104" s="188" t="s">
        <v>74</v>
      </c>
      <c r="D2104" s="188" t="s">
        <v>2222</v>
      </c>
      <c r="E2104" s="199">
        <v>100</v>
      </c>
      <c r="F2104" s="64" t="s">
        <v>2282</v>
      </c>
      <c r="G2104" s="70">
        <v>18355</v>
      </c>
      <c r="H2104" s="4" t="s">
        <v>107</v>
      </c>
      <c r="I2104" s="80">
        <v>395029</v>
      </c>
      <c r="J2104" s="162">
        <v>7.3941325928902953E-3</v>
      </c>
      <c r="K2104" s="162">
        <v>4.0484666579615495E-3</v>
      </c>
      <c r="L2104" s="80">
        <v>395029</v>
      </c>
    </row>
    <row r="2105" spans="1:12" ht="31.5" customHeight="1" x14ac:dyDescent="0.25">
      <c r="A2105" s="188"/>
      <c r="B2105" s="188"/>
      <c r="C2105" s="188"/>
      <c r="D2105" s="188"/>
      <c r="E2105" s="199"/>
      <c r="F2105" s="64" t="s">
        <v>2283</v>
      </c>
      <c r="G2105" s="70">
        <v>314</v>
      </c>
      <c r="H2105" s="4" t="s">
        <v>104</v>
      </c>
      <c r="I2105" s="80">
        <v>2217233</v>
      </c>
      <c r="J2105" s="162">
        <v>1.2649183514941721E-4</v>
      </c>
      <c r="K2105" s="162">
        <v>2.272337948209387E-2</v>
      </c>
      <c r="L2105" s="80">
        <v>2217233</v>
      </c>
    </row>
    <row r="2106" spans="1:12" ht="47.25" customHeight="1" x14ac:dyDescent="0.25">
      <c r="A2106" s="188">
        <v>1729</v>
      </c>
      <c r="B2106" s="188" t="s">
        <v>2286</v>
      </c>
      <c r="C2106" s="188" t="s">
        <v>74</v>
      </c>
      <c r="D2106" s="188" t="s">
        <v>2222</v>
      </c>
      <c r="E2106" s="199">
        <v>100</v>
      </c>
      <c r="F2106" s="64" t="s">
        <v>2282</v>
      </c>
      <c r="G2106" s="70">
        <v>21741</v>
      </c>
      <c r="H2106" s="4" t="s">
        <v>107</v>
      </c>
      <c r="I2106" s="80">
        <v>682932</v>
      </c>
      <c r="J2106" s="162">
        <v>8.7581496432594889E-3</v>
      </c>
      <c r="K2106" s="162">
        <v>6.9990492638641643E-3</v>
      </c>
      <c r="L2106" s="80">
        <v>682932</v>
      </c>
    </row>
    <row r="2107" spans="1:12" ht="31.5" customHeight="1" x14ac:dyDescent="0.25">
      <c r="A2107" s="188"/>
      <c r="B2107" s="188"/>
      <c r="C2107" s="188"/>
      <c r="D2107" s="188"/>
      <c r="E2107" s="199"/>
      <c r="F2107" s="64" t="s">
        <v>2283</v>
      </c>
      <c r="G2107" s="70">
        <v>1793</v>
      </c>
      <c r="H2107" s="4" t="s">
        <v>104</v>
      </c>
      <c r="I2107" s="80">
        <v>3947228</v>
      </c>
      <c r="J2107" s="162">
        <v>7.2229254911753207E-4</v>
      </c>
      <c r="K2107" s="162">
        <v>4.0453285579975774E-2</v>
      </c>
      <c r="L2107" s="80">
        <v>3947228</v>
      </c>
    </row>
    <row r="2108" spans="1:12" ht="47.25" customHeight="1" x14ac:dyDescent="0.25">
      <c r="A2108" s="188">
        <v>1730</v>
      </c>
      <c r="B2108" s="188" t="s">
        <v>2287</v>
      </c>
      <c r="C2108" s="188" t="s">
        <v>74</v>
      </c>
      <c r="D2108" s="188" t="s">
        <v>2222</v>
      </c>
      <c r="E2108" s="199">
        <v>100</v>
      </c>
      <c r="F2108" s="64" t="s">
        <v>2282</v>
      </c>
      <c r="G2108" s="70">
        <v>48084</v>
      </c>
      <c r="H2108" s="4" t="s">
        <v>107</v>
      </c>
      <c r="I2108" s="80">
        <v>1263132</v>
      </c>
      <c r="J2108" s="162">
        <v>1.9370170067912668E-2</v>
      </c>
      <c r="K2108" s="162">
        <v>1.2945246517608297E-2</v>
      </c>
      <c r="L2108" s="80">
        <v>1263132</v>
      </c>
    </row>
    <row r="2109" spans="1:12" ht="31.5" customHeight="1" x14ac:dyDescent="0.25">
      <c r="A2109" s="188"/>
      <c r="B2109" s="188"/>
      <c r="C2109" s="188"/>
      <c r="D2109" s="188"/>
      <c r="E2109" s="199"/>
      <c r="F2109" s="64" t="s">
        <v>2283</v>
      </c>
      <c r="G2109" s="70">
        <v>2357</v>
      </c>
      <c r="H2109" s="4" t="s">
        <v>104</v>
      </c>
      <c r="I2109" s="80">
        <v>4875138</v>
      </c>
      <c r="J2109" s="162">
        <v>9.4949444409928789E-4</v>
      </c>
      <c r="K2109" s="162">
        <v>4.9962999288561988E-2</v>
      </c>
      <c r="L2109" s="80">
        <v>4875138</v>
      </c>
    </row>
    <row r="2110" spans="1:12" ht="47.25" customHeight="1" x14ac:dyDescent="0.25">
      <c r="A2110" s="188">
        <v>1731</v>
      </c>
      <c r="B2110" s="188" t="s">
        <v>2288</v>
      </c>
      <c r="C2110" s="188" t="s">
        <v>74</v>
      </c>
      <c r="D2110" s="188" t="s">
        <v>2222</v>
      </c>
      <c r="E2110" s="199">
        <v>100</v>
      </c>
      <c r="F2110" s="64" t="s">
        <v>2282</v>
      </c>
      <c r="G2110" s="70">
        <v>20063</v>
      </c>
      <c r="H2110" s="4" t="s">
        <v>107</v>
      </c>
      <c r="I2110" s="80">
        <v>417667</v>
      </c>
      <c r="J2110" s="162">
        <v>8.0821837216648335E-3</v>
      </c>
      <c r="K2110" s="162">
        <v>4.2804728858661682E-3</v>
      </c>
      <c r="L2110" s="80">
        <v>417667</v>
      </c>
    </row>
    <row r="2111" spans="1:12" ht="31.5" customHeight="1" x14ac:dyDescent="0.25">
      <c r="A2111" s="188"/>
      <c r="B2111" s="188"/>
      <c r="C2111" s="188"/>
      <c r="D2111" s="188"/>
      <c r="E2111" s="199"/>
      <c r="F2111" s="64" t="s">
        <v>2283</v>
      </c>
      <c r="G2111" s="70">
        <v>543</v>
      </c>
      <c r="H2111" s="4" t="s">
        <v>104</v>
      </c>
      <c r="I2111" s="80">
        <v>1247287</v>
      </c>
      <c r="J2111" s="162">
        <v>2.1874224995583933E-4</v>
      </c>
      <c r="K2111" s="162">
        <v>1.2782858555723472E-2</v>
      </c>
      <c r="L2111" s="80">
        <v>1247287</v>
      </c>
    </row>
    <row r="2112" spans="1:12" ht="47.25" customHeight="1" x14ac:dyDescent="0.25">
      <c r="A2112" s="188">
        <v>1732</v>
      </c>
      <c r="B2112" s="188" t="s">
        <v>2289</v>
      </c>
      <c r="C2112" s="188" t="s">
        <v>74</v>
      </c>
      <c r="D2112" s="188" t="s">
        <v>2222</v>
      </c>
      <c r="E2112" s="199">
        <v>100</v>
      </c>
      <c r="F2112" s="64" t="s">
        <v>2282</v>
      </c>
      <c r="G2112" s="70">
        <v>29844</v>
      </c>
      <c r="H2112" s="4" t="s">
        <v>107</v>
      </c>
      <c r="I2112" s="80">
        <v>829971</v>
      </c>
      <c r="J2112" s="162">
        <v>1.2022364102545246E-2</v>
      </c>
      <c r="K2112" s="162">
        <v>8.5059829039766839E-3</v>
      </c>
      <c r="L2112" s="80">
        <v>829971</v>
      </c>
    </row>
    <row r="2113" spans="1:12" ht="31.5" customHeight="1" x14ac:dyDescent="0.25">
      <c r="A2113" s="188"/>
      <c r="B2113" s="188"/>
      <c r="C2113" s="188"/>
      <c r="D2113" s="188"/>
      <c r="E2113" s="199"/>
      <c r="F2113" s="64" t="s">
        <v>2283</v>
      </c>
      <c r="G2113" s="70">
        <v>1359</v>
      </c>
      <c r="H2113" s="4" t="s">
        <v>104</v>
      </c>
      <c r="I2113" s="80">
        <v>2972475</v>
      </c>
      <c r="J2113" s="162">
        <v>5.4745988524859234E-4</v>
      </c>
      <c r="K2113" s="162">
        <v>3.0463499968671304E-2</v>
      </c>
      <c r="L2113" s="80">
        <v>2972475</v>
      </c>
    </row>
    <row r="2114" spans="1:12" ht="47.25" customHeight="1" x14ac:dyDescent="0.25">
      <c r="A2114" s="188">
        <v>1733</v>
      </c>
      <c r="B2114" s="188" t="s">
        <v>2290</v>
      </c>
      <c r="C2114" s="188" t="s">
        <v>74</v>
      </c>
      <c r="D2114" s="188" t="s">
        <v>2222</v>
      </c>
      <c r="E2114" s="199">
        <v>100</v>
      </c>
      <c r="F2114" s="64" t="s">
        <v>2282</v>
      </c>
      <c r="G2114" s="70">
        <v>26763</v>
      </c>
      <c r="H2114" s="4" t="s">
        <v>107</v>
      </c>
      <c r="I2114" s="80">
        <v>871725</v>
      </c>
      <c r="J2114" s="162">
        <v>1.0781213325171506E-2</v>
      </c>
      <c r="K2114" s="162">
        <v>8.9339000362290664E-3</v>
      </c>
      <c r="L2114" s="80">
        <v>871725</v>
      </c>
    </row>
    <row r="2115" spans="1:12" ht="31.5" customHeight="1" x14ac:dyDescent="0.25">
      <c r="A2115" s="188"/>
      <c r="B2115" s="188"/>
      <c r="C2115" s="188"/>
      <c r="D2115" s="188"/>
      <c r="E2115" s="199"/>
      <c r="F2115" s="64" t="s">
        <v>2283</v>
      </c>
      <c r="G2115" s="70">
        <v>828</v>
      </c>
      <c r="H2115" s="4" t="s">
        <v>104</v>
      </c>
      <c r="I2115" s="80">
        <v>2053232</v>
      </c>
      <c r="J2115" s="162">
        <v>3.335517181647053E-4</v>
      </c>
      <c r="K2115" s="162">
        <v>2.1042610271802091E-2</v>
      </c>
      <c r="L2115" s="80">
        <v>2053232</v>
      </c>
    </row>
    <row r="2116" spans="1:12" ht="47.25" customHeight="1" x14ac:dyDescent="0.25">
      <c r="A2116" s="188">
        <v>1734</v>
      </c>
      <c r="B2116" s="188" t="s">
        <v>2291</v>
      </c>
      <c r="C2116" s="188" t="s">
        <v>74</v>
      </c>
      <c r="D2116" s="188" t="s">
        <v>2222</v>
      </c>
      <c r="E2116" s="199">
        <v>100</v>
      </c>
      <c r="F2116" s="64" t="s">
        <v>2282</v>
      </c>
      <c r="G2116" s="70">
        <v>16724</v>
      </c>
      <c r="H2116" s="4" t="s">
        <v>107</v>
      </c>
      <c r="I2116" s="80">
        <v>392810</v>
      </c>
      <c r="J2116" s="162">
        <v>6.7371001625441199E-3</v>
      </c>
      <c r="K2116" s="162">
        <v>4.0257251693264955E-3</v>
      </c>
      <c r="L2116" s="80">
        <v>392810</v>
      </c>
    </row>
    <row r="2117" spans="1:12" ht="31.5" customHeight="1" x14ac:dyDescent="0.25">
      <c r="A2117" s="188"/>
      <c r="B2117" s="188"/>
      <c r="C2117" s="188"/>
      <c r="D2117" s="188"/>
      <c r="E2117" s="199"/>
      <c r="F2117" s="64" t="s">
        <v>2283</v>
      </c>
      <c r="G2117" s="70">
        <v>652</v>
      </c>
      <c r="H2117" s="4" t="s">
        <v>104</v>
      </c>
      <c r="I2117" s="80">
        <v>1742909</v>
      </c>
      <c r="J2117" s="162">
        <v>2.6265183604273892E-4</v>
      </c>
      <c r="K2117" s="162">
        <v>1.7862255617590368E-2</v>
      </c>
      <c r="L2117" s="80">
        <v>1742909</v>
      </c>
    </row>
    <row r="2118" spans="1:12" ht="47.25" customHeight="1" x14ac:dyDescent="0.25">
      <c r="A2118" s="188">
        <v>1735</v>
      </c>
      <c r="B2118" s="188" t="s">
        <v>2292</v>
      </c>
      <c r="C2118" s="188" t="s">
        <v>74</v>
      </c>
      <c r="D2118" s="188" t="s">
        <v>2222</v>
      </c>
      <c r="E2118" s="199">
        <v>100</v>
      </c>
      <c r="F2118" s="64" t="s">
        <v>2282</v>
      </c>
      <c r="G2118" s="70">
        <v>320614</v>
      </c>
      <c r="H2118" s="4" t="s">
        <v>107</v>
      </c>
      <c r="I2118" s="80">
        <v>6501593</v>
      </c>
      <c r="J2118" s="162">
        <v>0.12915622049234157</v>
      </c>
      <c r="K2118" s="162">
        <v>6.6631772563878103E-2</v>
      </c>
      <c r="L2118" s="80">
        <v>6501593</v>
      </c>
    </row>
    <row r="2119" spans="1:12" ht="31.5" customHeight="1" x14ac:dyDescent="0.25">
      <c r="A2119" s="188"/>
      <c r="B2119" s="188"/>
      <c r="C2119" s="188"/>
      <c r="D2119" s="188"/>
      <c r="E2119" s="199"/>
      <c r="F2119" s="64" t="s">
        <v>2283</v>
      </c>
      <c r="G2119" s="70">
        <v>40714</v>
      </c>
      <c r="H2119" s="4" t="s">
        <v>104</v>
      </c>
      <c r="I2119" s="80">
        <v>15515420</v>
      </c>
      <c r="J2119" s="162">
        <v>1.6401237504055328E-2</v>
      </c>
      <c r="K2119" s="162">
        <v>0.15901025128350016</v>
      </c>
      <c r="L2119" s="80">
        <v>15515420</v>
      </c>
    </row>
    <row r="2120" spans="1:12" ht="47.25" customHeight="1" x14ac:dyDescent="0.25">
      <c r="A2120" s="188">
        <v>1736</v>
      </c>
      <c r="B2120" s="188" t="s">
        <v>2293</v>
      </c>
      <c r="C2120" s="188" t="s">
        <v>74</v>
      </c>
      <c r="D2120" s="188" t="s">
        <v>2222</v>
      </c>
      <c r="E2120" s="199">
        <v>100</v>
      </c>
      <c r="F2120" s="64" t="s">
        <v>2282</v>
      </c>
      <c r="G2120" s="70">
        <v>27640</v>
      </c>
      <c r="H2120" s="4" t="s">
        <v>107</v>
      </c>
      <c r="I2120" s="80">
        <v>740764</v>
      </c>
      <c r="J2120" s="162">
        <v>1.1134504215063351E-2</v>
      </c>
      <c r="K2120" s="162">
        <v>7.591742265550705E-3</v>
      </c>
      <c r="L2120" s="80">
        <v>740764</v>
      </c>
    </row>
    <row r="2121" spans="1:12" ht="31.5" customHeight="1" x14ac:dyDescent="0.25">
      <c r="A2121" s="188"/>
      <c r="B2121" s="188"/>
      <c r="C2121" s="188"/>
      <c r="D2121" s="188"/>
      <c r="E2121" s="199"/>
      <c r="F2121" s="64" t="s">
        <v>2283</v>
      </c>
      <c r="G2121" s="70">
        <v>1338</v>
      </c>
      <c r="H2121" s="4" t="s">
        <v>104</v>
      </c>
      <c r="I2121" s="80">
        <v>3089996</v>
      </c>
      <c r="J2121" s="162">
        <v>5.3900024022267594E-4</v>
      </c>
      <c r="K2121" s="162">
        <v>3.1667917492727259E-2</v>
      </c>
      <c r="L2121" s="80">
        <v>3089996</v>
      </c>
    </row>
    <row r="2122" spans="1:12" ht="47.25" customHeight="1" x14ac:dyDescent="0.25">
      <c r="A2122" s="64">
        <v>1737</v>
      </c>
      <c r="B2122" s="64" t="s">
        <v>2294</v>
      </c>
      <c r="C2122" s="64" t="s">
        <v>74</v>
      </c>
      <c r="D2122" s="64" t="s">
        <v>2222</v>
      </c>
      <c r="E2122" s="70">
        <v>100</v>
      </c>
      <c r="F2122" s="64" t="s">
        <v>2282</v>
      </c>
      <c r="G2122" s="70">
        <v>11021</v>
      </c>
      <c r="H2122" s="4" t="s">
        <v>107</v>
      </c>
      <c r="I2122" s="80">
        <v>358985</v>
      </c>
      <c r="J2122" s="162">
        <v>4.4397022776488122E-3</v>
      </c>
      <c r="K2122" s="162">
        <v>3.6790686334631814E-3</v>
      </c>
      <c r="L2122" s="80">
        <v>358985</v>
      </c>
    </row>
    <row r="2123" spans="1:12" ht="47.25" customHeight="1" x14ac:dyDescent="0.25">
      <c r="A2123" s="64">
        <v>1738</v>
      </c>
      <c r="B2123" s="64" t="s">
        <v>2295</v>
      </c>
      <c r="C2123" s="64" t="s">
        <v>74</v>
      </c>
      <c r="D2123" s="64" t="s">
        <v>2222</v>
      </c>
      <c r="E2123" s="70">
        <v>100</v>
      </c>
      <c r="F2123" s="64" t="s">
        <v>2282</v>
      </c>
      <c r="G2123" s="70">
        <v>1311</v>
      </c>
      <c r="H2123" s="4" t="s">
        <v>107</v>
      </c>
      <c r="I2123" s="80">
        <v>42670</v>
      </c>
      <c r="J2123" s="162">
        <v>5.2812355376078335E-4</v>
      </c>
      <c r="K2123" s="162">
        <v>4.3730478596563628E-4</v>
      </c>
      <c r="L2123" s="80">
        <v>42670</v>
      </c>
    </row>
    <row r="2124" spans="1:12" ht="31.5" customHeight="1" x14ac:dyDescent="0.25">
      <c r="A2124" s="91">
        <v>1739</v>
      </c>
      <c r="B2124" s="91" t="s">
        <v>2296</v>
      </c>
      <c r="C2124" s="64" t="s">
        <v>78</v>
      </c>
      <c r="D2124" s="77" t="s">
        <v>2222</v>
      </c>
      <c r="E2124" s="78">
        <v>100</v>
      </c>
      <c r="F2124" s="77" t="s">
        <v>81</v>
      </c>
      <c r="G2124" s="70" t="s">
        <v>201</v>
      </c>
      <c r="H2124" s="69" t="s">
        <v>201</v>
      </c>
      <c r="I2124" s="2">
        <v>7090255.0800000001</v>
      </c>
      <c r="J2124" s="183" t="s">
        <v>201</v>
      </c>
      <c r="K2124" s="166">
        <v>2.7905530951577395</v>
      </c>
      <c r="L2124" s="2">
        <v>3306042.9</v>
      </c>
    </row>
    <row r="2125" spans="1:12" ht="15.75" customHeight="1" x14ac:dyDescent="0.25">
      <c r="A2125" s="244">
        <v>1740</v>
      </c>
      <c r="B2125" s="189" t="s">
        <v>2297</v>
      </c>
      <c r="C2125" s="189" t="s">
        <v>78</v>
      </c>
      <c r="D2125" s="189" t="s">
        <v>2222</v>
      </c>
      <c r="E2125" s="214">
        <v>100</v>
      </c>
      <c r="F2125" s="189" t="s">
        <v>83</v>
      </c>
      <c r="G2125" s="87">
        <v>8438</v>
      </c>
      <c r="H2125" s="79" t="s">
        <v>84</v>
      </c>
      <c r="I2125" s="81">
        <v>40706660</v>
      </c>
      <c r="J2125" s="162">
        <v>4.5105138324116924E-2</v>
      </c>
      <c r="K2125" s="162">
        <v>9.4706225971681768E-2</v>
      </c>
      <c r="L2125" s="81">
        <v>40706660</v>
      </c>
    </row>
    <row r="2126" spans="1:12" ht="15.75" customHeight="1" x14ac:dyDescent="0.25">
      <c r="A2126" s="244"/>
      <c r="B2126" s="188" t="s">
        <v>2297</v>
      </c>
      <c r="C2126" s="188" t="s">
        <v>78</v>
      </c>
      <c r="D2126" s="188" t="s">
        <v>2222</v>
      </c>
      <c r="E2126" s="199">
        <v>1</v>
      </c>
      <c r="F2126" s="188" t="s">
        <v>83</v>
      </c>
      <c r="G2126" s="87">
        <v>128532</v>
      </c>
      <c r="H2126" s="79" t="s">
        <v>85</v>
      </c>
      <c r="I2126" s="81">
        <v>130988612</v>
      </c>
      <c r="J2126" s="162">
        <v>0.68706490152588262</v>
      </c>
      <c r="K2126" s="162">
        <v>0.30475202553559905</v>
      </c>
      <c r="L2126" s="81">
        <v>126202079</v>
      </c>
    </row>
    <row r="2127" spans="1:12" ht="15.75" customHeight="1" x14ac:dyDescent="0.25">
      <c r="A2127" s="244"/>
      <c r="B2127" s="188" t="s">
        <v>2297</v>
      </c>
      <c r="C2127" s="188" t="s">
        <v>78</v>
      </c>
      <c r="D2127" s="188" t="s">
        <v>2222</v>
      </c>
      <c r="E2127" s="199">
        <v>1</v>
      </c>
      <c r="F2127" s="188" t="s">
        <v>83</v>
      </c>
      <c r="G2127" s="87">
        <v>12787</v>
      </c>
      <c r="H2127" s="79" t="s">
        <v>86</v>
      </c>
      <c r="I2127" s="81">
        <v>8451512</v>
      </c>
      <c r="J2127" s="162">
        <v>6.8352619548528462E-2</v>
      </c>
      <c r="K2127" s="162">
        <v>1.9662895586972262E-2</v>
      </c>
      <c r="L2127" s="81">
        <v>8451512</v>
      </c>
    </row>
    <row r="2128" spans="1:12" ht="15.75" customHeight="1" x14ac:dyDescent="0.25">
      <c r="A2128" s="244"/>
      <c r="B2128" s="188" t="s">
        <v>2297</v>
      </c>
      <c r="C2128" s="188" t="s">
        <v>78</v>
      </c>
      <c r="D2128" s="188" t="s">
        <v>2222</v>
      </c>
      <c r="E2128" s="199">
        <v>1</v>
      </c>
      <c r="F2128" s="188" t="s">
        <v>83</v>
      </c>
      <c r="G2128" s="87">
        <v>31282</v>
      </c>
      <c r="H2128" s="79" t="s">
        <v>87</v>
      </c>
      <c r="I2128" s="81">
        <v>131876325</v>
      </c>
      <c r="J2128" s="162">
        <v>0.1672172241117594</v>
      </c>
      <c r="K2128" s="162">
        <v>0.30681733740289541</v>
      </c>
      <c r="L2128" s="81">
        <v>131866878</v>
      </c>
    </row>
    <row r="2129" spans="1:12" ht="15.75" customHeight="1" x14ac:dyDescent="0.25">
      <c r="A2129" s="244"/>
      <c r="B2129" s="188" t="s">
        <v>2297</v>
      </c>
      <c r="C2129" s="188" t="s">
        <v>78</v>
      </c>
      <c r="D2129" s="188" t="s">
        <v>2222</v>
      </c>
      <c r="E2129" s="199">
        <v>1</v>
      </c>
      <c r="F2129" s="188" t="s">
        <v>83</v>
      </c>
      <c r="G2129" s="87">
        <v>4377</v>
      </c>
      <c r="H2129" s="79" t="s">
        <v>88</v>
      </c>
      <c r="I2129" s="81">
        <v>124274289</v>
      </c>
      <c r="J2129" s="162">
        <v>2.3397154591687581E-2</v>
      </c>
      <c r="K2129" s="162">
        <v>0.28913079325358765</v>
      </c>
      <c r="L2129" s="81">
        <v>124112306</v>
      </c>
    </row>
    <row r="2130" spans="1:12" ht="15.75" customHeight="1" x14ac:dyDescent="0.25">
      <c r="A2130" s="244"/>
      <c r="B2130" s="188" t="s">
        <v>2297</v>
      </c>
      <c r="C2130" s="188" t="s">
        <v>78</v>
      </c>
      <c r="D2130" s="188" t="s">
        <v>2222</v>
      </c>
      <c r="E2130" s="199">
        <v>1</v>
      </c>
      <c r="F2130" s="188" t="s">
        <v>83</v>
      </c>
      <c r="G2130" s="87">
        <v>805</v>
      </c>
      <c r="H2130" s="79" t="s">
        <v>89</v>
      </c>
      <c r="I2130" s="81">
        <v>5181787</v>
      </c>
      <c r="J2130" s="162">
        <v>4.3031093091863148E-3</v>
      </c>
      <c r="K2130" s="162">
        <v>1.2055705148963904E-2</v>
      </c>
      <c r="L2130" s="81">
        <v>5181787</v>
      </c>
    </row>
    <row r="2131" spans="1:12" ht="47.25" customHeight="1" x14ac:dyDescent="0.25">
      <c r="A2131" s="91">
        <v>1741</v>
      </c>
      <c r="B2131" s="23" t="s">
        <v>2298</v>
      </c>
      <c r="C2131" s="67" t="s">
        <v>78</v>
      </c>
      <c r="D2131" s="67" t="s">
        <v>2222</v>
      </c>
      <c r="E2131" s="73">
        <v>100</v>
      </c>
      <c r="F2131" s="67" t="s">
        <v>90</v>
      </c>
      <c r="G2131" s="29">
        <v>3.8</v>
      </c>
      <c r="H2131" s="67" t="s">
        <v>91</v>
      </c>
      <c r="I2131" s="72">
        <v>9500</v>
      </c>
      <c r="J2131" s="164">
        <v>1.6551820264654897E-2</v>
      </c>
      <c r="K2131" s="164">
        <v>2.4409221555186426E-2</v>
      </c>
      <c r="L2131" s="72">
        <v>0</v>
      </c>
    </row>
    <row r="2132" spans="1:12" ht="31.5" customHeight="1" x14ac:dyDescent="0.25">
      <c r="A2132" s="91">
        <v>1742</v>
      </c>
      <c r="B2132" s="141" t="s">
        <v>2299</v>
      </c>
      <c r="C2132" s="64" t="s">
        <v>78</v>
      </c>
      <c r="D2132" s="64" t="s">
        <v>2300</v>
      </c>
      <c r="E2132" s="73">
        <v>100</v>
      </c>
      <c r="F2132" s="64" t="s">
        <v>199</v>
      </c>
      <c r="G2132" s="70" t="s">
        <v>201</v>
      </c>
      <c r="H2132" s="69" t="s">
        <v>201</v>
      </c>
      <c r="I2132" s="80">
        <f t="shared" ref="I2132" si="14">L2132+N2132</f>
        <v>15178900</v>
      </c>
      <c r="J2132" s="162" t="s">
        <v>201</v>
      </c>
      <c r="K2132" s="162">
        <v>2.6917696594976932</v>
      </c>
      <c r="L2132" s="12">
        <v>15178900</v>
      </c>
    </row>
    <row r="2133" spans="1:12" ht="47.25" customHeight="1" x14ac:dyDescent="0.25">
      <c r="A2133" s="91">
        <v>1743</v>
      </c>
      <c r="B2133" s="64" t="s">
        <v>2301</v>
      </c>
      <c r="C2133" s="64" t="s">
        <v>74</v>
      </c>
      <c r="D2133" s="64" t="s">
        <v>2222</v>
      </c>
      <c r="E2133" s="73">
        <v>100</v>
      </c>
      <c r="F2133" s="64" t="s">
        <v>200</v>
      </c>
      <c r="G2133" s="70" t="s">
        <v>201</v>
      </c>
      <c r="H2133" s="69" t="s">
        <v>201</v>
      </c>
      <c r="I2133" s="80">
        <v>24747960</v>
      </c>
      <c r="J2133" s="162" t="s">
        <v>201</v>
      </c>
      <c r="K2133" s="162">
        <v>0.4916636639138966</v>
      </c>
      <c r="L2133" s="80">
        <v>24747960</v>
      </c>
    </row>
    <row r="2134" spans="1:12" ht="47.25" customHeight="1" x14ac:dyDescent="0.25">
      <c r="A2134" s="91">
        <v>1744</v>
      </c>
      <c r="B2134" s="64" t="s">
        <v>2302</v>
      </c>
      <c r="C2134" s="64" t="s">
        <v>74</v>
      </c>
      <c r="D2134" s="64" t="s">
        <v>2222</v>
      </c>
      <c r="E2134" s="73">
        <v>100</v>
      </c>
      <c r="F2134" s="64" t="s">
        <v>200</v>
      </c>
      <c r="G2134" s="70" t="s">
        <v>201</v>
      </c>
      <c r="H2134" s="69" t="s">
        <v>201</v>
      </c>
      <c r="I2134" s="80">
        <v>15037</v>
      </c>
      <c r="J2134" s="162" t="s">
        <v>201</v>
      </c>
      <c r="K2134" s="162">
        <v>2.9873761369718003E-4</v>
      </c>
      <c r="L2134" s="80">
        <v>15037</v>
      </c>
    </row>
    <row r="2135" spans="1:12" ht="15.75" customHeight="1" x14ac:dyDescent="0.25">
      <c r="A2135" s="245">
        <v>1745</v>
      </c>
      <c r="B2135" s="188" t="s">
        <v>2303</v>
      </c>
      <c r="C2135" s="196" t="s">
        <v>74</v>
      </c>
      <c r="D2135" s="196" t="s">
        <v>2304</v>
      </c>
      <c r="E2135" s="199">
        <v>100</v>
      </c>
      <c r="F2135" s="196" t="s">
        <v>2305</v>
      </c>
      <c r="G2135" s="70">
        <v>178566.84</v>
      </c>
      <c r="H2135" s="69" t="s">
        <v>2306</v>
      </c>
      <c r="I2135" s="80">
        <v>5015942.54</v>
      </c>
      <c r="J2135" s="162">
        <v>7.1933908561886487E-2</v>
      </c>
      <c r="K2135" s="162">
        <v>5.1406038876743144E-2</v>
      </c>
      <c r="L2135" s="80">
        <v>26524908.780000001</v>
      </c>
    </row>
    <row r="2136" spans="1:12" ht="15.75" customHeight="1" x14ac:dyDescent="0.25">
      <c r="A2136" s="197"/>
      <c r="B2136" s="188"/>
      <c r="C2136" s="196"/>
      <c r="D2136" s="196"/>
      <c r="E2136" s="199"/>
      <c r="F2136" s="196"/>
      <c r="G2136" s="70">
        <v>11468.73</v>
      </c>
      <c r="H2136" s="69" t="s">
        <v>104</v>
      </c>
      <c r="I2136" s="80">
        <v>28138790.41</v>
      </c>
      <c r="J2136" s="162"/>
      <c r="K2136" s="162"/>
      <c r="L2136" s="80"/>
    </row>
    <row r="2137" spans="1:12" ht="15.75" customHeight="1" x14ac:dyDescent="0.25">
      <c r="A2137" s="188">
        <v>1746</v>
      </c>
      <c r="B2137" s="188" t="s">
        <v>2307</v>
      </c>
      <c r="C2137" s="196" t="s">
        <v>74</v>
      </c>
      <c r="D2137" s="196" t="s">
        <v>2304</v>
      </c>
      <c r="E2137" s="199">
        <v>100</v>
      </c>
      <c r="F2137" s="196" t="s">
        <v>2305</v>
      </c>
      <c r="G2137" s="70">
        <v>17412.38</v>
      </c>
      <c r="H2137" s="69" t="s">
        <v>2306</v>
      </c>
      <c r="I2137" s="80">
        <v>530900</v>
      </c>
      <c r="J2137" s="162">
        <v>7.0144073264936605E-3</v>
      </c>
      <c r="K2137" s="162">
        <v>5.4409447121902101E-3</v>
      </c>
      <c r="L2137" s="80">
        <v>201745</v>
      </c>
    </row>
    <row r="2138" spans="1:12" ht="15.75" customHeight="1" x14ac:dyDescent="0.25">
      <c r="A2138" s="188"/>
      <c r="B2138" s="188"/>
      <c r="C2138" s="196"/>
      <c r="D2138" s="196"/>
      <c r="E2138" s="199"/>
      <c r="F2138" s="196"/>
      <c r="G2138" s="70">
        <v>1040.8900000000001</v>
      </c>
      <c r="H2138" s="69" t="s">
        <v>104</v>
      </c>
      <c r="I2138" s="80">
        <v>2647490</v>
      </c>
      <c r="J2138" s="162"/>
      <c r="K2138" s="162"/>
      <c r="L2138" s="80"/>
    </row>
    <row r="2139" spans="1:12" ht="15.75" customHeight="1" x14ac:dyDescent="0.25">
      <c r="A2139" s="188">
        <v>1747</v>
      </c>
      <c r="B2139" s="188" t="s">
        <v>2308</v>
      </c>
      <c r="C2139" s="196" t="s">
        <v>74</v>
      </c>
      <c r="D2139" s="196" t="s">
        <v>2304</v>
      </c>
      <c r="E2139" s="199">
        <v>100</v>
      </c>
      <c r="F2139" s="196" t="s">
        <v>2305</v>
      </c>
      <c r="G2139" s="70">
        <v>30316.52</v>
      </c>
      <c r="H2139" s="69" t="s">
        <v>2306</v>
      </c>
      <c r="I2139" s="80">
        <v>517.20000000000005</v>
      </c>
      <c r="J2139" s="162">
        <v>1.2212714172433152E-2</v>
      </c>
      <c r="K2139" s="162">
        <v>5.3005398477015963E-6</v>
      </c>
      <c r="L2139" s="80">
        <v>0</v>
      </c>
    </row>
    <row r="2140" spans="1:12" ht="15.75" customHeight="1" x14ac:dyDescent="0.25">
      <c r="A2140" s="188"/>
      <c r="B2140" s="188"/>
      <c r="C2140" s="196"/>
      <c r="D2140" s="196"/>
      <c r="E2140" s="199"/>
      <c r="F2140" s="196"/>
      <c r="G2140" s="70">
        <v>703.21699999999998</v>
      </c>
      <c r="H2140" s="69" t="s">
        <v>104</v>
      </c>
      <c r="I2140" s="80">
        <v>4218.7</v>
      </c>
      <c r="J2140" s="162"/>
      <c r="K2140" s="162"/>
      <c r="L2140" s="80"/>
    </row>
    <row r="2141" spans="1:12" ht="15.75" customHeight="1" x14ac:dyDescent="0.25">
      <c r="A2141" s="188">
        <v>1748</v>
      </c>
      <c r="B2141" s="188" t="s">
        <v>2309</v>
      </c>
      <c r="C2141" s="196" t="s">
        <v>74</v>
      </c>
      <c r="D2141" s="196" t="s">
        <v>2304</v>
      </c>
      <c r="E2141" s="199">
        <v>100</v>
      </c>
      <c r="F2141" s="196" t="s">
        <v>2305</v>
      </c>
      <c r="G2141" s="70">
        <v>38767.53</v>
      </c>
      <c r="H2141" s="69" t="s">
        <v>2306</v>
      </c>
      <c r="I2141" s="80">
        <v>805560.98</v>
      </c>
      <c r="J2141" s="162">
        <v>1.5617121063407917E-2</v>
      </c>
      <c r="K2141" s="162">
        <v>8.2558160754902313E-3</v>
      </c>
      <c r="L2141" s="80">
        <v>3558817.55</v>
      </c>
    </row>
    <row r="2142" spans="1:12" ht="15.75" customHeight="1" x14ac:dyDescent="0.25">
      <c r="A2142" s="188"/>
      <c r="B2142" s="188"/>
      <c r="C2142" s="196"/>
      <c r="D2142" s="196"/>
      <c r="E2142" s="199"/>
      <c r="F2142" s="196"/>
      <c r="G2142" s="70">
        <v>998.24</v>
      </c>
      <c r="H2142" s="69" t="s">
        <v>104</v>
      </c>
      <c r="I2142" s="80">
        <v>3357520.46</v>
      </c>
      <c r="J2142" s="162"/>
      <c r="K2142" s="162"/>
      <c r="L2142" s="80"/>
    </row>
    <row r="2143" spans="1:12" ht="15.75" customHeight="1" x14ac:dyDescent="0.25">
      <c r="A2143" s="188">
        <v>1749</v>
      </c>
      <c r="B2143" s="188" t="s">
        <v>2310</v>
      </c>
      <c r="C2143" s="196" t="s">
        <v>74</v>
      </c>
      <c r="D2143" s="196" t="s">
        <v>2304</v>
      </c>
      <c r="E2143" s="199">
        <v>100</v>
      </c>
      <c r="F2143" s="196" t="s">
        <v>2305</v>
      </c>
      <c r="G2143" s="70">
        <v>12169.7</v>
      </c>
      <c r="H2143" s="69" t="s">
        <v>2306</v>
      </c>
      <c r="I2143" s="80">
        <v>457700</v>
      </c>
      <c r="J2143" s="162">
        <v>4.9024448605664416E-3</v>
      </c>
      <c r="K2143" s="162">
        <v>4.6907522975503093E-3</v>
      </c>
      <c r="L2143" s="80">
        <v>2636511.63</v>
      </c>
    </row>
    <row r="2144" spans="1:12" ht="15.75" customHeight="1" x14ac:dyDescent="0.25">
      <c r="A2144" s="188"/>
      <c r="B2144" s="188"/>
      <c r="C2144" s="196"/>
      <c r="D2144" s="196"/>
      <c r="E2144" s="199"/>
      <c r="F2144" s="196"/>
      <c r="G2144" s="70">
        <v>1231.73</v>
      </c>
      <c r="H2144" s="69" t="s">
        <v>104</v>
      </c>
      <c r="I2144" s="80">
        <v>2966530</v>
      </c>
      <c r="J2144" s="162"/>
      <c r="K2144" s="162"/>
      <c r="L2144" s="80"/>
    </row>
    <row r="2145" spans="1:12" ht="31.5" customHeight="1" x14ac:dyDescent="0.25">
      <c r="A2145" s="64">
        <v>1750</v>
      </c>
      <c r="B2145" s="64" t="s">
        <v>2311</v>
      </c>
      <c r="C2145" s="69" t="s">
        <v>74</v>
      </c>
      <c r="D2145" s="69" t="s">
        <v>2304</v>
      </c>
      <c r="E2145" s="70">
        <v>100</v>
      </c>
      <c r="F2145" s="69" t="s">
        <v>23</v>
      </c>
      <c r="G2145" s="70">
        <v>461</v>
      </c>
      <c r="H2145" s="69" t="s">
        <v>15</v>
      </c>
      <c r="I2145" s="80">
        <v>40563470.600000001</v>
      </c>
      <c r="J2145" s="162">
        <v>2.5402425948208916E-3</v>
      </c>
      <c r="K2145" s="162">
        <v>8.8472468628495934E-2</v>
      </c>
      <c r="L2145" s="80">
        <v>40563470.600000001</v>
      </c>
    </row>
    <row r="2146" spans="1:12" ht="31.5" customHeight="1" x14ac:dyDescent="0.25">
      <c r="A2146" s="64">
        <v>1751</v>
      </c>
      <c r="B2146" s="64" t="s">
        <v>2312</v>
      </c>
      <c r="C2146" s="69" t="s">
        <v>74</v>
      </c>
      <c r="D2146" s="69" t="s">
        <v>2304</v>
      </c>
      <c r="E2146" s="70">
        <v>100</v>
      </c>
      <c r="F2146" s="69" t="s">
        <v>23</v>
      </c>
      <c r="G2146" s="70">
        <v>142</v>
      </c>
      <c r="H2146" s="69" t="s">
        <v>15</v>
      </c>
      <c r="I2146" s="80">
        <v>22739503.629999999</v>
      </c>
      <c r="J2146" s="162">
        <v>7.8246084265632678E-4</v>
      </c>
      <c r="K2146" s="162">
        <v>4.9596841487541357E-2</v>
      </c>
      <c r="L2146" s="80">
        <v>22739503.629999999</v>
      </c>
    </row>
    <row r="2147" spans="1:12" ht="31.5" customHeight="1" x14ac:dyDescent="0.25">
      <c r="A2147" s="64">
        <v>1752</v>
      </c>
      <c r="B2147" s="64" t="s">
        <v>2313</v>
      </c>
      <c r="C2147" s="69" t="s">
        <v>74</v>
      </c>
      <c r="D2147" s="69" t="s">
        <v>2304</v>
      </c>
      <c r="E2147" s="70">
        <v>100</v>
      </c>
      <c r="F2147" s="69" t="s">
        <v>23</v>
      </c>
      <c r="G2147" s="70">
        <v>233</v>
      </c>
      <c r="H2147" s="69" t="s">
        <v>15</v>
      </c>
      <c r="I2147" s="80">
        <v>24926153.039999999</v>
      </c>
      <c r="J2147" s="162">
        <v>1.2838970164712965E-3</v>
      </c>
      <c r="K2147" s="162">
        <v>5.4366114640606922E-2</v>
      </c>
      <c r="L2147" s="80">
        <v>24926153.039999999</v>
      </c>
    </row>
    <row r="2148" spans="1:12" ht="31.5" customHeight="1" x14ac:dyDescent="0.25">
      <c r="A2148" s="64">
        <v>1753</v>
      </c>
      <c r="B2148" s="64" t="s">
        <v>2314</v>
      </c>
      <c r="C2148" s="69" t="s">
        <v>74</v>
      </c>
      <c r="D2148" s="69" t="s">
        <v>2304</v>
      </c>
      <c r="E2148" s="70">
        <v>100</v>
      </c>
      <c r="F2148" s="69" t="s">
        <v>23</v>
      </c>
      <c r="G2148" s="70">
        <v>94</v>
      </c>
      <c r="H2148" s="69" t="s">
        <v>15</v>
      </c>
      <c r="I2148" s="80">
        <v>20566951.149999999</v>
      </c>
      <c r="J2148" s="162">
        <v>5.1796703668799101E-4</v>
      </c>
      <c r="K2148" s="162">
        <v>4.4858314968793209E-2</v>
      </c>
      <c r="L2148" s="80">
        <v>20566951.149999999</v>
      </c>
    </row>
    <row r="2149" spans="1:12" ht="31.5" customHeight="1" x14ac:dyDescent="0.25">
      <c r="A2149" s="64">
        <v>1754</v>
      </c>
      <c r="B2149" s="64" t="s">
        <v>2315</v>
      </c>
      <c r="C2149" s="69" t="s">
        <v>74</v>
      </c>
      <c r="D2149" s="69" t="s">
        <v>2304</v>
      </c>
      <c r="E2149" s="70">
        <v>100</v>
      </c>
      <c r="F2149" s="69" t="s">
        <v>23</v>
      </c>
      <c r="G2149" s="70">
        <v>26</v>
      </c>
      <c r="H2149" s="69" t="s">
        <v>15</v>
      </c>
      <c r="I2149" s="80">
        <v>12529759.779999999</v>
      </c>
      <c r="J2149" s="162">
        <v>1.4326747823284857E-4</v>
      </c>
      <c r="K2149" s="162">
        <v>2.732849932862106E-2</v>
      </c>
      <c r="L2149" s="80">
        <v>12529759.779999999</v>
      </c>
    </row>
    <row r="2150" spans="1:12" ht="31.5" customHeight="1" x14ac:dyDescent="0.25">
      <c r="A2150" s="64">
        <v>1755</v>
      </c>
      <c r="B2150" s="64" t="s">
        <v>2316</v>
      </c>
      <c r="C2150" s="69" t="s">
        <v>74</v>
      </c>
      <c r="D2150" s="69" t="s">
        <v>2304</v>
      </c>
      <c r="E2150" s="70">
        <v>100</v>
      </c>
      <c r="F2150" s="69" t="s">
        <v>23</v>
      </c>
      <c r="G2150" s="70">
        <v>130</v>
      </c>
      <c r="H2150" s="69" t="s">
        <v>15</v>
      </c>
      <c r="I2150" s="80">
        <v>19181988.23</v>
      </c>
      <c r="J2150" s="162">
        <v>7.1633739116424276E-4</v>
      </c>
      <c r="K2150" s="162">
        <v>4.1837589999285052E-2</v>
      </c>
      <c r="L2150" s="80">
        <v>19181988.23</v>
      </c>
    </row>
    <row r="2151" spans="1:12" ht="31.5" customHeight="1" x14ac:dyDescent="0.25">
      <c r="A2151" s="64">
        <v>1756</v>
      </c>
      <c r="B2151" s="64" t="s">
        <v>2317</v>
      </c>
      <c r="C2151" s="69" t="s">
        <v>74</v>
      </c>
      <c r="D2151" s="69" t="s">
        <v>2304</v>
      </c>
      <c r="E2151" s="70">
        <v>100</v>
      </c>
      <c r="F2151" s="69" t="s">
        <v>23</v>
      </c>
      <c r="G2151" s="70">
        <v>89</v>
      </c>
      <c r="H2151" s="69" t="s">
        <v>15</v>
      </c>
      <c r="I2151" s="80">
        <v>18532422.800000001</v>
      </c>
      <c r="J2151" s="162">
        <v>4.9041559856628921E-4</v>
      </c>
      <c r="K2151" s="162">
        <v>4.042083112047673E-2</v>
      </c>
      <c r="L2151" s="80">
        <v>18532422.800000001</v>
      </c>
    </row>
    <row r="2152" spans="1:12" ht="31.5" customHeight="1" x14ac:dyDescent="0.25">
      <c r="A2152" s="64">
        <v>1757</v>
      </c>
      <c r="B2152" s="64" t="s">
        <v>2318</v>
      </c>
      <c r="C2152" s="69" t="s">
        <v>74</v>
      </c>
      <c r="D2152" s="69" t="s">
        <v>2304</v>
      </c>
      <c r="E2152" s="70">
        <v>100</v>
      </c>
      <c r="F2152" s="69" t="s">
        <v>23</v>
      </c>
      <c r="G2152" s="70">
        <v>76</v>
      </c>
      <c r="H2152" s="69" t="s">
        <v>15</v>
      </c>
      <c r="I2152" s="80">
        <v>13664477.34</v>
      </c>
      <c r="J2152" s="162">
        <v>4.1878185944986502E-4</v>
      </c>
      <c r="K2152" s="162">
        <v>2.9803417333524304E-2</v>
      </c>
      <c r="L2152" s="80">
        <v>13664477.34</v>
      </c>
    </row>
    <row r="2153" spans="1:12" ht="31.5" customHeight="1" x14ac:dyDescent="0.25">
      <c r="A2153" s="64">
        <v>1758</v>
      </c>
      <c r="B2153" s="64" t="s">
        <v>2319</v>
      </c>
      <c r="C2153" s="69" t="s">
        <v>74</v>
      </c>
      <c r="D2153" s="69" t="s">
        <v>2304</v>
      </c>
      <c r="E2153" s="70">
        <v>100</v>
      </c>
      <c r="F2153" s="69" t="s">
        <v>23</v>
      </c>
      <c r="G2153" s="70">
        <v>86</v>
      </c>
      <c r="H2153" s="69" t="s">
        <v>15</v>
      </c>
      <c r="I2153" s="80">
        <v>14406816.470000001</v>
      </c>
      <c r="J2153" s="162">
        <v>4.7388473569326829E-4</v>
      </c>
      <c r="K2153" s="162">
        <v>3.1422523746737138E-2</v>
      </c>
      <c r="L2153" s="80">
        <v>14406816.470000001</v>
      </c>
    </row>
    <row r="2154" spans="1:12" ht="31.5" customHeight="1" x14ac:dyDescent="0.25">
      <c r="A2154" s="64">
        <v>1759</v>
      </c>
      <c r="B2154" s="64" t="s">
        <v>2320</v>
      </c>
      <c r="C2154" s="69" t="s">
        <v>74</v>
      </c>
      <c r="D2154" s="69" t="s">
        <v>2304</v>
      </c>
      <c r="E2154" s="70">
        <v>100</v>
      </c>
      <c r="F2154" s="69" t="s">
        <v>23</v>
      </c>
      <c r="G2154" s="70">
        <v>40</v>
      </c>
      <c r="H2154" s="69" t="s">
        <v>15</v>
      </c>
      <c r="I2154" s="80">
        <v>12898341.83</v>
      </c>
      <c r="J2154" s="162">
        <v>2.2041150497361314E-4</v>
      </c>
      <c r="K2154" s="162">
        <v>2.8132408939246234E-2</v>
      </c>
      <c r="L2154" s="80">
        <v>12898341.83</v>
      </c>
    </row>
    <row r="2155" spans="1:12" ht="31.5" customHeight="1" x14ac:dyDescent="0.25">
      <c r="A2155" s="64">
        <v>1760</v>
      </c>
      <c r="B2155" s="64" t="s">
        <v>2321</v>
      </c>
      <c r="C2155" s="69" t="s">
        <v>74</v>
      </c>
      <c r="D2155" s="69" t="s">
        <v>2304</v>
      </c>
      <c r="E2155" s="70">
        <v>100</v>
      </c>
      <c r="F2155" s="69" t="s">
        <v>23</v>
      </c>
      <c r="G2155" s="70">
        <v>28</v>
      </c>
      <c r="H2155" s="69" t="s">
        <v>15</v>
      </c>
      <c r="I2155" s="80">
        <v>10898486.93</v>
      </c>
      <c r="J2155" s="162">
        <v>1.5428805348152919E-4</v>
      </c>
      <c r="K2155" s="162">
        <v>2.3770550910712705E-2</v>
      </c>
      <c r="L2155" s="80">
        <v>10898486.93</v>
      </c>
    </row>
    <row r="2156" spans="1:12" ht="31.5" customHeight="1" x14ac:dyDescent="0.25">
      <c r="A2156" s="64">
        <v>1761</v>
      </c>
      <c r="B2156" s="64" t="s">
        <v>2322</v>
      </c>
      <c r="C2156" s="69" t="s">
        <v>74</v>
      </c>
      <c r="D2156" s="69" t="s">
        <v>2304</v>
      </c>
      <c r="E2156" s="70">
        <v>100</v>
      </c>
      <c r="F2156" s="69" t="s">
        <v>23</v>
      </c>
      <c r="G2156" s="70">
        <v>32</v>
      </c>
      <c r="H2156" s="69" t="s">
        <v>15</v>
      </c>
      <c r="I2156" s="80">
        <v>11577341.4</v>
      </c>
      <c r="J2156" s="162">
        <v>1.7632920397889053E-4</v>
      </c>
      <c r="K2156" s="162">
        <v>2.5251191741292651E-2</v>
      </c>
      <c r="L2156" s="80">
        <v>11577341.4</v>
      </c>
    </row>
    <row r="2157" spans="1:12" ht="31.5" customHeight="1" x14ac:dyDescent="0.25">
      <c r="A2157" s="64">
        <v>1762</v>
      </c>
      <c r="B2157" s="64" t="s">
        <v>2323</v>
      </c>
      <c r="C2157" s="69" t="s">
        <v>74</v>
      </c>
      <c r="D2157" s="69" t="s">
        <v>2304</v>
      </c>
      <c r="E2157" s="70">
        <v>100</v>
      </c>
      <c r="F2157" s="69" t="s">
        <v>23</v>
      </c>
      <c r="G2157" s="70">
        <v>44</v>
      </c>
      <c r="H2157" s="69" t="s">
        <v>15</v>
      </c>
      <c r="I2157" s="80">
        <v>6420844.4400000004</v>
      </c>
      <c r="J2157" s="162">
        <v>2.4245265547097447E-4</v>
      </c>
      <c r="K2157" s="162">
        <v>1.400442195610236E-2</v>
      </c>
      <c r="L2157" s="80">
        <v>6420844.4400000004</v>
      </c>
    </row>
    <row r="2158" spans="1:12" ht="31.5" customHeight="1" x14ac:dyDescent="0.25">
      <c r="A2158" s="64">
        <v>1763</v>
      </c>
      <c r="B2158" s="64" t="s">
        <v>2324</v>
      </c>
      <c r="C2158" s="69" t="s">
        <v>74</v>
      </c>
      <c r="D2158" s="69" t="s">
        <v>2304</v>
      </c>
      <c r="E2158" s="70">
        <v>100</v>
      </c>
      <c r="F2158" s="69" t="s">
        <v>23</v>
      </c>
      <c r="G2158" s="70">
        <v>31</v>
      </c>
      <c r="H2158" s="69" t="s">
        <v>15</v>
      </c>
      <c r="I2158" s="80">
        <v>6294372.0199999996</v>
      </c>
      <c r="J2158" s="162">
        <v>1.708189163545502E-4</v>
      </c>
      <c r="K2158" s="162">
        <v>1.3728574573092187E-2</v>
      </c>
      <c r="L2158" s="80">
        <v>6294372.0199999996</v>
      </c>
    </row>
    <row r="2159" spans="1:12" ht="31.5" customHeight="1" x14ac:dyDescent="0.25">
      <c r="A2159" s="64">
        <v>1764</v>
      </c>
      <c r="B2159" s="64" t="s">
        <v>2325</v>
      </c>
      <c r="C2159" s="69" t="s">
        <v>74</v>
      </c>
      <c r="D2159" s="69" t="s">
        <v>2304</v>
      </c>
      <c r="E2159" s="70">
        <v>100</v>
      </c>
      <c r="F2159" s="69" t="s">
        <v>23</v>
      </c>
      <c r="G2159" s="70">
        <v>134</v>
      </c>
      <c r="H2159" s="69" t="s">
        <v>15</v>
      </c>
      <c r="I2159" s="80">
        <v>23661431.390000001</v>
      </c>
      <c r="J2159" s="162">
        <v>7.3837854166160406E-4</v>
      </c>
      <c r="K2159" s="162">
        <v>5.1607646372277716E-2</v>
      </c>
      <c r="L2159" s="80">
        <v>23661431.390000001</v>
      </c>
    </row>
    <row r="2160" spans="1:12" ht="31.5" customHeight="1" x14ac:dyDescent="0.25">
      <c r="A2160" s="64">
        <v>1765</v>
      </c>
      <c r="B2160" s="64" t="s">
        <v>2326</v>
      </c>
      <c r="C2160" s="69" t="s">
        <v>74</v>
      </c>
      <c r="D2160" s="69" t="s">
        <v>2304</v>
      </c>
      <c r="E2160" s="70">
        <v>100</v>
      </c>
      <c r="F2160" s="69" t="s">
        <v>23</v>
      </c>
      <c r="G2160" s="70">
        <v>34</v>
      </c>
      <c r="H2160" s="69" t="s">
        <v>15</v>
      </c>
      <c r="I2160" s="80">
        <v>6329906.2699999996</v>
      </c>
      <c r="J2160" s="162">
        <v>1.8734977922757121E-4</v>
      </c>
      <c r="K2160" s="162">
        <v>1.3806077872781789E-2</v>
      </c>
      <c r="L2160" s="80">
        <v>6329906.2699999996</v>
      </c>
    </row>
    <row r="2161" spans="1:12" ht="31.5" customHeight="1" x14ac:dyDescent="0.25">
      <c r="A2161" s="64">
        <v>1766</v>
      </c>
      <c r="B2161" s="64" t="s">
        <v>2327</v>
      </c>
      <c r="C2161" s="69" t="s">
        <v>74</v>
      </c>
      <c r="D2161" s="69" t="s">
        <v>2304</v>
      </c>
      <c r="E2161" s="70">
        <v>100</v>
      </c>
      <c r="F2161" s="69" t="s">
        <v>23</v>
      </c>
      <c r="G2161" s="70">
        <v>20</v>
      </c>
      <c r="H2161" s="69" t="s">
        <v>15</v>
      </c>
      <c r="I2161" s="80">
        <v>6205247.6100000003</v>
      </c>
      <c r="J2161" s="162">
        <v>1.1020575248680657E-4</v>
      </c>
      <c r="K2161" s="162">
        <v>1.3534186458586075E-2</v>
      </c>
      <c r="L2161" s="80">
        <v>6205247.6100000003</v>
      </c>
    </row>
    <row r="2162" spans="1:12" ht="31.5" customHeight="1" x14ac:dyDescent="0.25">
      <c r="A2162" s="64">
        <v>1767</v>
      </c>
      <c r="B2162" s="64" t="s">
        <v>2328</v>
      </c>
      <c r="C2162" s="69" t="s">
        <v>74</v>
      </c>
      <c r="D2162" s="69" t="s">
        <v>2304</v>
      </c>
      <c r="E2162" s="70">
        <v>100</v>
      </c>
      <c r="F2162" s="69" t="s">
        <v>23</v>
      </c>
      <c r="G2162" s="70">
        <v>26</v>
      </c>
      <c r="H2162" s="69" t="s">
        <v>15</v>
      </c>
      <c r="I2162" s="80">
        <v>5491711.2400000002</v>
      </c>
      <c r="J2162" s="162">
        <v>1.4326747823284857E-4</v>
      </c>
      <c r="K2162" s="162">
        <v>1.1977901378035895E-2</v>
      </c>
      <c r="L2162" s="80">
        <v>5491711.2400000002</v>
      </c>
    </row>
    <row r="2163" spans="1:12" ht="31.5" customHeight="1" x14ac:dyDescent="0.25">
      <c r="A2163" s="64">
        <v>1768</v>
      </c>
      <c r="B2163" s="64" t="s">
        <v>2329</v>
      </c>
      <c r="C2163" s="69" t="s">
        <v>74</v>
      </c>
      <c r="D2163" s="69" t="s">
        <v>2304</v>
      </c>
      <c r="E2163" s="70">
        <v>100</v>
      </c>
      <c r="F2163" s="69" t="s">
        <v>23</v>
      </c>
      <c r="G2163" s="70">
        <v>36</v>
      </c>
      <c r="H2163" s="69" t="s">
        <v>15</v>
      </c>
      <c r="I2163" s="80">
        <v>5933250.2199999997</v>
      </c>
      <c r="J2163" s="162">
        <v>1.9837035447625183E-4</v>
      </c>
      <c r="K2163" s="162">
        <v>1.2940936418639843E-2</v>
      </c>
      <c r="L2163" s="80">
        <v>5933250.2199999997</v>
      </c>
    </row>
    <row r="2164" spans="1:12" ht="31.5" customHeight="1" x14ac:dyDescent="0.25">
      <c r="A2164" s="64">
        <v>1769</v>
      </c>
      <c r="B2164" s="64" t="s">
        <v>2330</v>
      </c>
      <c r="C2164" s="69" t="s">
        <v>74</v>
      </c>
      <c r="D2164" s="69" t="s">
        <v>2304</v>
      </c>
      <c r="E2164" s="70">
        <v>100</v>
      </c>
      <c r="F2164" s="69" t="s">
        <v>23</v>
      </c>
      <c r="G2164" s="70">
        <v>21</v>
      </c>
      <c r="H2164" s="69" t="s">
        <v>15</v>
      </c>
      <c r="I2164" s="80">
        <v>6249322.6900000004</v>
      </c>
      <c r="J2164" s="162">
        <v>1.1571604011114691E-4</v>
      </c>
      <c r="K2164" s="162">
        <v>1.3630318053711432E-2</v>
      </c>
      <c r="L2164" s="80">
        <v>6249322.6900000004</v>
      </c>
    </row>
    <row r="2165" spans="1:12" ht="31.5" customHeight="1" x14ac:dyDescent="0.25">
      <c r="A2165" s="64">
        <v>1770</v>
      </c>
      <c r="B2165" s="64" t="s">
        <v>2331</v>
      </c>
      <c r="C2165" s="69" t="s">
        <v>74</v>
      </c>
      <c r="D2165" s="69" t="s">
        <v>2304</v>
      </c>
      <c r="E2165" s="70">
        <v>100</v>
      </c>
      <c r="F2165" s="69" t="s">
        <v>23</v>
      </c>
      <c r="G2165" s="70">
        <v>377</v>
      </c>
      <c r="H2165" s="69" t="s">
        <v>15</v>
      </c>
      <c r="I2165" s="80">
        <v>15651043.6</v>
      </c>
      <c r="J2165" s="162">
        <v>2.077378434376304E-3</v>
      </c>
      <c r="K2165" s="162">
        <v>3.4136291678755468E-2</v>
      </c>
      <c r="L2165" s="80">
        <v>15829825.630000001</v>
      </c>
    </row>
    <row r="2166" spans="1:12" ht="31.5" customHeight="1" x14ac:dyDescent="0.25">
      <c r="A2166" s="64">
        <v>1771</v>
      </c>
      <c r="B2166" s="64" t="s">
        <v>2332</v>
      </c>
      <c r="C2166" s="69" t="s">
        <v>74</v>
      </c>
      <c r="D2166" s="69" t="s">
        <v>2304</v>
      </c>
      <c r="E2166" s="70">
        <v>100</v>
      </c>
      <c r="F2166" s="69" t="s">
        <v>23</v>
      </c>
      <c r="G2166" s="70">
        <v>416</v>
      </c>
      <c r="H2166" s="69" t="s">
        <v>15</v>
      </c>
      <c r="I2166" s="72">
        <v>10935404.949999999</v>
      </c>
      <c r="J2166" s="162">
        <v>2.2922796517255771E-3</v>
      </c>
      <c r="K2166" s="162">
        <v>2.3851072333509207E-2</v>
      </c>
      <c r="L2166" s="72">
        <v>10935404.949999999</v>
      </c>
    </row>
    <row r="2167" spans="1:12" ht="31.5" customHeight="1" x14ac:dyDescent="0.25">
      <c r="A2167" s="64">
        <v>1772</v>
      </c>
      <c r="B2167" s="64" t="s">
        <v>2333</v>
      </c>
      <c r="C2167" s="69" t="s">
        <v>74</v>
      </c>
      <c r="D2167" s="69" t="s">
        <v>2304</v>
      </c>
      <c r="E2167" s="70">
        <v>100</v>
      </c>
      <c r="F2167" s="69" t="s">
        <v>23</v>
      </c>
      <c r="G2167" s="70">
        <v>140</v>
      </c>
      <c r="H2167" s="69" t="s">
        <v>15</v>
      </c>
      <c r="I2167" s="80">
        <v>7530618.7599999998</v>
      </c>
      <c r="J2167" s="162">
        <v>7.7144026740764602E-4</v>
      </c>
      <c r="K2167" s="162">
        <v>1.6424936578214363E-2</v>
      </c>
      <c r="L2167" s="80">
        <v>7530618.7599999998</v>
      </c>
    </row>
    <row r="2168" spans="1:12" ht="31.5" customHeight="1" x14ac:dyDescent="0.25">
      <c r="A2168" s="64">
        <v>1773</v>
      </c>
      <c r="B2168" s="64" t="s">
        <v>2334</v>
      </c>
      <c r="C2168" s="69" t="s">
        <v>74</v>
      </c>
      <c r="D2168" s="69" t="s">
        <v>2304</v>
      </c>
      <c r="E2168" s="70">
        <v>100</v>
      </c>
      <c r="F2168" s="69" t="s">
        <v>183</v>
      </c>
      <c r="G2168" s="70">
        <v>138660</v>
      </c>
      <c r="H2168" s="69" t="s">
        <v>188</v>
      </c>
      <c r="I2168" s="80">
        <v>29781289.27</v>
      </c>
      <c r="J2168" s="162">
        <v>0.34688274965294841</v>
      </c>
      <c r="K2168" s="162">
        <v>0.66451440901095249</v>
      </c>
      <c r="L2168" s="80">
        <v>43014672.200000003</v>
      </c>
    </row>
    <row r="2169" spans="1:12" ht="31.5" customHeight="1" x14ac:dyDescent="0.25">
      <c r="A2169" s="64">
        <v>1774</v>
      </c>
      <c r="B2169" s="64" t="s">
        <v>2335</v>
      </c>
      <c r="C2169" s="69" t="s">
        <v>74</v>
      </c>
      <c r="D2169" s="69" t="s">
        <v>2304</v>
      </c>
      <c r="E2169" s="70">
        <v>100</v>
      </c>
      <c r="F2169" s="69" t="s">
        <v>2336</v>
      </c>
      <c r="G2169" s="70" t="s">
        <v>201</v>
      </c>
      <c r="H2169" s="69" t="s">
        <v>201</v>
      </c>
      <c r="I2169" s="80" t="s">
        <v>2337</v>
      </c>
      <c r="J2169" s="184" t="s">
        <v>201</v>
      </c>
      <c r="K2169" s="183" t="s">
        <v>201</v>
      </c>
      <c r="L2169" s="80">
        <v>31996303.710000001</v>
      </c>
    </row>
    <row r="2170" spans="1:12" ht="31.5" customHeight="1" x14ac:dyDescent="0.25">
      <c r="A2170" s="64">
        <v>1775</v>
      </c>
      <c r="B2170" s="64" t="s">
        <v>2338</v>
      </c>
      <c r="C2170" s="69" t="s">
        <v>74</v>
      </c>
      <c r="D2170" s="69" t="s">
        <v>2304</v>
      </c>
      <c r="E2170" s="70">
        <v>100</v>
      </c>
      <c r="F2170" s="69" t="s">
        <v>2339</v>
      </c>
      <c r="G2170" s="70" t="s">
        <v>201</v>
      </c>
      <c r="H2170" s="69" t="s">
        <v>201</v>
      </c>
      <c r="I2170" s="80">
        <v>1414123.88</v>
      </c>
      <c r="J2170" s="162" t="s">
        <v>201</v>
      </c>
      <c r="K2170" s="162">
        <v>6.4024469928254335E-2</v>
      </c>
      <c r="L2170" s="80">
        <v>1414123.08</v>
      </c>
    </row>
    <row r="2171" spans="1:12" ht="31.5" customHeight="1" x14ac:dyDescent="0.25">
      <c r="A2171" s="64">
        <v>1776</v>
      </c>
      <c r="B2171" s="64" t="s">
        <v>2340</v>
      </c>
      <c r="C2171" s="69" t="s">
        <v>74</v>
      </c>
      <c r="D2171" s="69" t="s">
        <v>2304</v>
      </c>
      <c r="E2171" s="70">
        <v>100</v>
      </c>
      <c r="F2171" s="69" t="s">
        <v>2339</v>
      </c>
      <c r="G2171" s="70" t="s">
        <v>201</v>
      </c>
      <c r="H2171" s="69" t="s">
        <v>201</v>
      </c>
      <c r="I2171" s="80">
        <v>7233803.75</v>
      </c>
      <c r="J2171" s="162" t="s">
        <v>201</v>
      </c>
      <c r="K2171" s="162">
        <v>0.32751052238702627</v>
      </c>
      <c r="L2171" s="80">
        <v>7233803.75</v>
      </c>
    </row>
    <row r="2172" spans="1:12" ht="31.5" customHeight="1" x14ac:dyDescent="0.25">
      <c r="A2172" s="64">
        <v>1777</v>
      </c>
      <c r="B2172" s="64" t="s">
        <v>2341</v>
      </c>
      <c r="C2172" s="69" t="s">
        <v>74</v>
      </c>
      <c r="D2172" s="69" t="s">
        <v>2304</v>
      </c>
      <c r="E2172" s="70">
        <v>100</v>
      </c>
      <c r="F2172" s="69" t="s">
        <v>2339</v>
      </c>
      <c r="G2172" s="70" t="s">
        <v>201</v>
      </c>
      <c r="H2172" s="69" t="s">
        <v>201</v>
      </c>
      <c r="I2172" s="80">
        <v>15804663.060000001</v>
      </c>
      <c r="J2172" s="162" t="s">
        <v>201</v>
      </c>
      <c r="K2172" s="162">
        <v>0.71555624590057998</v>
      </c>
      <c r="L2172" s="80">
        <v>15804663.060000001</v>
      </c>
    </row>
    <row r="2173" spans="1:12" ht="15.75" customHeight="1" x14ac:dyDescent="0.25">
      <c r="A2173" s="189">
        <v>1778</v>
      </c>
      <c r="B2173" s="189" t="s">
        <v>2342</v>
      </c>
      <c r="C2173" s="208" t="s">
        <v>78</v>
      </c>
      <c r="D2173" s="208" t="s">
        <v>2304</v>
      </c>
      <c r="E2173" s="215">
        <v>100</v>
      </c>
      <c r="F2173" s="208" t="s">
        <v>83</v>
      </c>
      <c r="G2173" s="87">
        <v>3151</v>
      </c>
      <c r="H2173" s="69" t="s">
        <v>84</v>
      </c>
      <c r="I2173" s="81">
        <v>17202027</v>
      </c>
      <c r="J2173" s="162">
        <v>1.684359929595786E-2</v>
      </c>
      <c r="K2173" s="162">
        <v>4.0021437677101764E-2</v>
      </c>
      <c r="L2173" s="81">
        <v>17202027</v>
      </c>
    </row>
    <row r="2174" spans="1:12" ht="15.75" customHeight="1" x14ac:dyDescent="0.25">
      <c r="A2174" s="188"/>
      <c r="B2174" s="188"/>
      <c r="C2174" s="196" t="s">
        <v>78</v>
      </c>
      <c r="D2174" s="196" t="s">
        <v>2304</v>
      </c>
      <c r="E2174" s="215">
        <v>1</v>
      </c>
      <c r="F2174" s="196" t="s">
        <v>83</v>
      </c>
      <c r="G2174" s="87">
        <v>52982</v>
      </c>
      <c r="H2174" s="69" t="s">
        <v>85</v>
      </c>
      <c r="I2174" s="81">
        <v>67956439</v>
      </c>
      <c r="J2174" s="162">
        <v>0.28321408375069484</v>
      </c>
      <c r="K2174" s="162">
        <v>0.15810429713871901</v>
      </c>
      <c r="L2174" s="81">
        <v>67956439</v>
      </c>
    </row>
    <row r="2175" spans="1:12" ht="15.75" customHeight="1" x14ac:dyDescent="0.25">
      <c r="A2175" s="188"/>
      <c r="B2175" s="188"/>
      <c r="C2175" s="196" t="s">
        <v>78</v>
      </c>
      <c r="D2175" s="196" t="s">
        <v>2304</v>
      </c>
      <c r="E2175" s="215">
        <v>1</v>
      </c>
      <c r="F2175" s="196" t="s">
        <v>83</v>
      </c>
      <c r="G2175" s="87">
        <v>2868</v>
      </c>
      <c r="H2175" s="69" t="s">
        <v>86</v>
      </c>
      <c r="I2175" s="81">
        <v>1949395</v>
      </c>
      <c r="J2175" s="162">
        <v>1.5330829190989258E-2</v>
      </c>
      <c r="K2175" s="162">
        <v>4.5353719361418158E-3</v>
      </c>
      <c r="L2175" s="81">
        <v>1949395</v>
      </c>
    </row>
    <row r="2176" spans="1:12" ht="15.75" customHeight="1" x14ac:dyDescent="0.25">
      <c r="A2176" s="188"/>
      <c r="B2176" s="188"/>
      <c r="C2176" s="196" t="s">
        <v>78</v>
      </c>
      <c r="D2176" s="196" t="s">
        <v>2304</v>
      </c>
      <c r="E2176" s="215">
        <v>1</v>
      </c>
      <c r="F2176" s="196" t="s">
        <v>83</v>
      </c>
      <c r="G2176" s="87">
        <v>15015</v>
      </c>
      <c r="H2176" s="69" t="s">
        <v>87</v>
      </c>
      <c r="I2176" s="81">
        <v>35842600</v>
      </c>
      <c r="J2176" s="162">
        <v>8.0262343201779524E-2</v>
      </c>
      <c r="K2176" s="162">
        <v>8.338972971529969E-2</v>
      </c>
      <c r="L2176" s="81">
        <v>35842600</v>
      </c>
    </row>
    <row r="2177" spans="1:12" ht="15.75" customHeight="1" x14ac:dyDescent="0.25">
      <c r="A2177" s="188"/>
      <c r="B2177" s="188"/>
      <c r="C2177" s="196" t="s">
        <v>78</v>
      </c>
      <c r="D2177" s="196" t="s">
        <v>2304</v>
      </c>
      <c r="E2177" s="215">
        <v>1</v>
      </c>
      <c r="F2177" s="196" t="s">
        <v>83</v>
      </c>
      <c r="G2177" s="87">
        <v>2469</v>
      </c>
      <c r="H2177" s="69" t="s">
        <v>88</v>
      </c>
      <c r="I2177" s="81">
        <v>91076194</v>
      </c>
      <c r="J2177" s="162">
        <v>1.3197983707305606E-2</v>
      </c>
      <c r="K2177" s="162">
        <v>0.21189364614057574</v>
      </c>
      <c r="L2177" s="81">
        <v>91076194</v>
      </c>
    </row>
    <row r="2178" spans="1:12" ht="15.75" customHeight="1" x14ac:dyDescent="0.25">
      <c r="A2178" s="188"/>
      <c r="B2178" s="188"/>
      <c r="C2178" s="196" t="s">
        <v>78</v>
      </c>
      <c r="D2178" s="196" t="s">
        <v>2304</v>
      </c>
      <c r="E2178" s="215">
        <v>1</v>
      </c>
      <c r="F2178" s="196" t="s">
        <v>83</v>
      </c>
      <c r="G2178" s="87">
        <v>4454</v>
      </c>
      <c r="H2178" s="69" t="s">
        <v>89</v>
      </c>
      <c r="I2178" s="81">
        <v>5416421</v>
      </c>
      <c r="J2178" s="162">
        <v>2.3808756351696707E-2</v>
      </c>
      <c r="K2178" s="162">
        <v>1.2601593724067821E-2</v>
      </c>
      <c r="L2178" s="81">
        <v>5416421</v>
      </c>
    </row>
    <row r="2179" spans="1:12" ht="31.5" customHeight="1" x14ac:dyDescent="0.25">
      <c r="A2179" s="64">
        <v>1779</v>
      </c>
      <c r="B2179" s="24" t="s">
        <v>2343</v>
      </c>
      <c r="C2179" s="69" t="s">
        <v>78</v>
      </c>
      <c r="D2179" s="69" t="s">
        <v>2304</v>
      </c>
      <c r="E2179" s="75">
        <v>100</v>
      </c>
      <c r="F2179" s="69" t="s">
        <v>202</v>
      </c>
      <c r="G2179" s="70" t="s">
        <v>201</v>
      </c>
      <c r="H2179" s="69" t="s">
        <v>201</v>
      </c>
      <c r="I2179" s="80">
        <f t="shared" ref="I2179" si="15">L2179+N2179</f>
        <v>15331900</v>
      </c>
      <c r="J2179" s="162" t="s">
        <v>201</v>
      </c>
      <c r="K2179" s="162">
        <v>2.7189021103276705</v>
      </c>
      <c r="L2179" s="12">
        <v>15331900</v>
      </c>
    </row>
    <row r="2180" spans="1:12" ht="31.5" customHeight="1" x14ac:dyDescent="0.25">
      <c r="A2180" s="88">
        <v>1780</v>
      </c>
      <c r="B2180" s="82" t="s">
        <v>2344</v>
      </c>
      <c r="C2180" s="69" t="s">
        <v>74</v>
      </c>
      <c r="D2180" s="82" t="s">
        <v>2304</v>
      </c>
      <c r="E2180" s="83">
        <v>100</v>
      </c>
      <c r="F2180" s="82" t="s">
        <v>32</v>
      </c>
      <c r="G2180" s="83">
        <v>3426</v>
      </c>
      <c r="H2180" s="82" t="s">
        <v>33</v>
      </c>
      <c r="I2180" s="14">
        <v>23840</v>
      </c>
      <c r="J2180" s="169">
        <v>1.9027445610584472E-2</v>
      </c>
      <c r="K2180" s="169">
        <v>1.0793561898477971E-3</v>
      </c>
      <c r="L2180" s="14">
        <v>3626809</v>
      </c>
    </row>
    <row r="2181" spans="1:12" ht="31.5" customHeight="1" x14ac:dyDescent="0.25">
      <c r="A2181" s="64">
        <v>1781</v>
      </c>
      <c r="B2181" s="82" t="s">
        <v>2345</v>
      </c>
      <c r="C2181" s="69" t="s">
        <v>74</v>
      </c>
      <c r="D2181" s="82" t="s">
        <v>2304</v>
      </c>
      <c r="E2181" s="83">
        <v>100</v>
      </c>
      <c r="F2181" s="82" t="s">
        <v>32</v>
      </c>
      <c r="G2181" s="83">
        <v>6427</v>
      </c>
      <c r="H2181" s="82" t="s">
        <v>33</v>
      </c>
      <c r="I2181" s="14">
        <v>20000</v>
      </c>
      <c r="J2181" s="169">
        <v>3.5694510490141974E-2</v>
      </c>
      <c r="K2181" s="169">
        <v>9.0550015926828611E-4</v>
      </c>
      <c r="L2181" s="14" t="s">
        <v>2346</v>
      </c>
    </row>
    <row r="2182" spans="1:12" ht="31.5" customHeight="1" x14ac:dyDescent="0.25">
      <c r="A2182" s="88">
        <v>1782</v>
      </c>
      <c r="B2182" s="82" t="s">
        <v>2347</v>
      </c>
      <c r="C2182" s="69" t="s">
        <v>74</v>
      </c>
      <c r="D2182" s="82" t="s">
        <v>2304</v>
      </c>
      <c r="E2182" s="83">
        <v>100</v>
      </c>
      <c r="F2182" s="82" t="s">
        <v>32</v>
      </c>
      <c r="G2182" s="83">
        <v>3918</v>
      </c>
      <c r="H2182" s="82" t="s">
        <v>33</v>
      </c>
      <c r="I2182" s="14">
        <v>11850</v>
      </c>
      <c r="J2182" s="169">
        <v>2.1759933421561579E-2</v>
      </c>
      <c r="K2182" s="169">
        <v>5.3650884436645945E-4</v>
      </c>
      <c r="L2182" s="14" t="s">
        <v>2348</v>
      </c>
    </row>
    <row r="2183" spans="1:12" ht="31.5" customHeight="1" x14ac:dyDescent="0.25">
      <c r="A2183" s="64">
        <v>1783</v>
      </c>
      <c r="B2183" s="82" t="s">
        <v>2349</v>
      </c>
      <c r="C2183" s="69" t="s">
        <v>74</v>
      </c>
      <c r="D2183" s="82" t="s">
        <v>2304</v>
      </c>
      <c r="E2183" s="83">
        <v>100</v>
      </c>
      <c r="F2183" s="82" t="s">
        <v>32</v>
      </c>
      <c r="G2183" s="83">
        <v>5663</v>
      </c>
      <c r="H2183" s="82" t="s">
        <v>33</v>
      </c>
      <c r="I2183" s="14">
        <v>60200</v>
      </c>
      <c r="J2183" s="169">
        <v>3.1451379011307616E-2</v>
      </c>
      <c r="K2183" s="169">
        <v>2.7255554793975409E-3</v>
      </c>
      <c r="L2183" s="14" t="s">
        <v>2350</v>
      </c>
    </row>
    <row r="2184" spans="1:12" ht="47.25" customHeight="1" x14ac:dyDescent="0.25">
      <c r="A2184" s="64">
        <v>1784</v>
      </c>
      <c r="B2184" s="82" t="s">
        <v>2351</v>
      </c>
      <c r="C2184" s="69" t="s">
        <v>74</v>
      </c>
      <c r="D2184" s="82" t="s">
        <v>2304</v>
      </c>
      <c r="E2184" s="83">
        <v>100</v>
      </c>
      <c r="F2184" s="82" t="s">
        <v>32</v>
      </c>
      <c r="G2184" s="83" t="s">
        <v>2352</v>
      </c>
      <c r="H2184" s="82" t="s">
        <v>33</v>
      </c>
      <c r="I2184" s="14">
        <v>30200</v>
      </c>
      <c r="J2184" s="169">
        <v>4.1520485518017965E-2</v>
      </c>
      <c r="K2184" s="169">
        <v>1.367305240495112E-3</v>
      </c>
      <c r="L2184" s="14">
        <v>4453978</v>
      </c>
    </row>
    <row r="2185" spans="1:12" ht="31.5" customHeight="1" x14ac:dyDescent="0.25">
      <c r="A2185" s="88">
        <v>1785</v>
      </c>
      <c r="B2185" s="82" t="s">
        <v>2353</v>
      </c>
      <c r="C2185" s="69" t="s">
        <v>74</v>
      </c>
      <c r="D2185" s="82" t="s">
        <v>2304</v>
      </c>
      <c r="E2185" s="83">
        <v>100</v>
      </c>
      <c r="F2185" s="82" t="s">
        <v>32</v>
      </c>
      <c r="G2185" s="83">
        <v>1915</v>
      </c>
      <c r="H2185" s="82" t="s">
        <v>33</v>
      </c>
      <c r="I2185" s="14">
        <v>0</v>
      </c>
      <c r="J2185" s="169">
        <v>1.0635597882156822E-2</v>
      </c>
      <c r="K2185" s="169">
        <v>0</v>
      </c>
      <c r="L2185" s="14" t="s">
        <v>2354</v>
      </c>
    </row>
    <row r="2186" spans="1:12" ht="31.5" customHeight="1" x14ac:dyDescent="0.25">
      <c r="A2186" s="64">
        <v>1786</v>
      </c>
      <c r="B2186" s="82" t="s">
        <v>2355</v>
      </c>
      <c r="C2186" s="69" t="s">
        <v>74</v>
      </c>
      <c r="D2186" s="82" t="s">
        <v>2304</v>
      </c>
      <c r="E2186" s="83">
        <v>100</v>
      </c>
      <c r="F2186" s="82" t="s">
        <v>32</v>
      </c>
      <c r="G2186" s="83">
        <v>1392</v>
      </c>
      <c r="H2186" s="82" t="s">
        <v>33</v>
      </c>
      <c r="I2186" s="14">
        <v>26860</v>
      </c>
      <c r="J2186" s="169">
        <v>7.7309411237401014E-3</v>
      </c>
      <c r="K2186" s="169">
        <v>1.2160867138973081E-3</v>
      </c>
      <c r="L2186" s="14">
        <v>4018087</v>
      </c>
    </row>
    <row r="2187" spans="1:12" ht="47.25" customHeight="1" x14ac:dyDescent="0.25">
      <c r="A2187" s="88">
        <v>1787</v>
      </c>
      <c r="B2187" s="82" t="s">
        <v>2356</v>
      </c>
      <c r="C2187" s="69" t="s">
        <v>74</v>
      </c>
      <c r="D2187" s="82" t="s">
        <v>2304</v>
      </c>
      <c r="E2187" s="83">
        <v>100</v>
      </c>
      <c r="F2187" s="82" t="s">
        <v>32</v>
      </c>
      <c r="G2187" s="83">
        <v>1489</v>
      </c>
      <c r="H2187" s="82" t="s">
        <v>33</v>
      </c>
      <c r="I2187" s="14">
        <v>0</v>
      </c>
      <c r="J2187" s="169">
        <v>8.2696633141156693E-3</v>
      </c>
      <c r="K2187" s="169">
        <v>0</v>
      </c>
      <c r="L2187" s="14">
        <v>1414123</v>
      </c>
    </row>
    <row r="2188" spans="1:12" ht="31.5" customHeight="1" x14ac:dyDescent="0.25">
      <c r="A2188" s="64">
        <v>1788</v>
      </c>
      <c r="B2188" s="82" t="s">
        <v>2357</v>
      </c>
      <c r="C2188" s="69" t="s">
        <v>74</v>
      </c>
      <c r="D2188" s="82" t="s">
        <v>2304</v>
      </c>
      <c r="E2188" s="83">
        <v>100</v>
      </c>
      <c r="F2188" s="82" t="s">
        <v>32</v>
      </c>
      <c r="G2188" s="83">
        <v>4734</v>
      </c>
      <c r="H2188" s="82" t="s">
        <v>33</v>
      </c>
      <c r="I2188" s="14">
        <v>21937</v>
      </c>
      <c r="J2188" s="169">
        <v>2.6291864425133361E-2</v>
      </c>
      <c r="K2188" s="169">
        <v>9.9319784969341971E-4</v>
      </c>
      <c r="L2188" s="14">
        <v>3454261</v>
      </c>
    </row>
    <row r="2189" spans="1:12" ht="31.5" customHeight="1" x14ac:dyDescent="0.25">
      <c r="A2189" s="64">
        <v>1789</v>
      </c>
      <c r="B2189" s="82" t="s">
        <v>2358</v>
      </c>
      <c r="C2189" s="69" t="s">
        <v>74</v>
      </c>
      <c r="D2189" s="82" t="s">
        <v>2304</v>
      </c>
      <c r="E2189" s="83">
        <v>100</v>
      </c>
      <c r="F2189" s="82" t="s">
        <v>32</v>
      </c>
      <c r="G2189" s="83">
        <v>1020</v>
      </c>
      <c r="H2189" s="82" t="s">
        <v>33</v>
      </c>
      <c r="I2189" s="14">
        <v>30600</v>
      </c>
      <c r="J2189" s="169">
        <v>5.6649137544647291E-3</v>
      </c>
      <c r="K2189" s="169">
        <v>1.3854152436804778E-3</v>
      </c>
      <c r="L2189" s="14" t="s">
        <v>2359</v>
      </c>
    </row>
    <row r="2190" spans="1:12" ht="31.5" customHeight="1" x14ac:dyDescent="0.25">
      <c r="A2190" s="88">
        <v>1790</v>
      </c>
      <c r="B2190" s="82" t="s">
        <v>2360</v>
      </c>
      <c r="C2190" s="67" t="s">
        <v>78</v>
      </c>
      <c r="D2190" s="82" t="s">
        <v>2304</v>
      </c>
      <c r="E2190" s="73">
        <v>87.6</v>
      </c>
      <c r="F2190" s="67" t="s">
        <v>350</v>
      </c>
      <c r="G2190" s="70">
        <v>401</v>
      </c>
      <c r="H2190" s="8" t="s">
        <v>15</v>
      </c>
      <c r="I2190" s="80">
        <v>44841379.350000001</v>
      </c>
      <c r="J2190" s="164">
        <v>2.2096253373604722E-3</v>
      </c>
      <c r="K2190" s="164">
        <v>9.7802960868968655E-2</v>
      </c>
      <c r="L2190" s="80">
        <v>78189711.219999999</v>
      </c>
    </row>
    <row r="2191" spans="1:12" ht="31.5" customHeight="1" x14ac:dyDescent="0.25">
      <c r="A2191" s="64">
        <v>1791</v>
      </c>
      <c r="B2191" s="69" t="s">
        <v>2361</v>
      </c>
      <c r="C2191" s="69" t="s">
        <v>74</v>
      </c>
      <c r="D2191" s="69" t="s">
        <v>2431</v>
      </c>
      <c r="E2191" s="70">
        <v>100</v>
      </c>
      <c r="F2191" s="69" t="s">
        <v>258</v>
      </c>
      <c r="G2191" s="70">
        <v>81</v>
      </c>
      <c r="H2191" s="69" t="s">
        <v>15</v>
      </c>
      <c r="I2191" s="80">
        <f>L2191</f>
        <v>9904662.5199999996</v>
      </c>
      <c r="J2191" s="162">
        <v>4.4633329757156666E-4</v>
      </c>
      <c r="K2191" s="162">
        <v>2.1602933159189278E-2</v>
      </c>
      <c r="L2191" s="80">
        <v>9904662.5199999996</v>
      </c>
    </row>
    <row r="2192" spans="1:12" ht="31.5" customHeight="1" x14ac:dyDescent="0.25">
      <c r="A2192" s="88">
        <v>1792</v>
      </c>
      <c r="B2192" s="69" t="s">
        <v>2362</v>
      </c>
      <c r="C2192" s="69" t="s">
        <v>74</v>
      </c>
      <c r="D2192" s="69" t="s">
        <v>2431</v>
      </c>
      <c r="E2192" s="70">
        <v>100</v>
      </c>
      <c r="F2192" s="69" t="s">
        <v>258</v>
      </c>
      <c r="G2192" s="70">
        <v>135</v>
      </c>
      <c r="H2192" s="69" t="s">
        <v>15</v>
      </c>
      <c r="I2192" s="80">
        <f t="shared" ref="I2192:I2208" si="16">L2192</f>
        <v>15765266.130000001</v>
      </c>
      <c r="J2192" s="162">
        <v>7.4388882928594444E-4</v>
      </c>
      <c r="K2192" s="162">
        <v>3.4385420982846436E-2</v>
      </c>
      <c r="L2192" s="80">
        <v>15765266.130000001</v>
      </c>
    </row>
    <row r="2193" spans="1:12" ht="31.5" customHeight="1" x14ac:dyDescent="0.25">
      <c r="A2193" s="64">
        <v>1793</v>
      </c>
      <c r="B2193" s="69" t="s">
        <v>2363</v>
      </c>
      <c r="C2193" s="69" t="s">
        <v>74</v>
      </c>
      <c r="D2193" s="69" t="s">
        <v>2431</v>
      </c>
      <c r="E2193" s="70">
        <v>100</v>
      </c>
      <c r="F2193" s="69" t="s">
        <v>258</v>
      </c>
      <c r="G2193" s="70">
        <v>0</v>
      </c>
      <c r="H2193" s="69" t="s">
        <v>15</v>
      </c>
      <c r="I2193" s="80">
        <f>L2193-23971.48</f>
        <v>4042113.99</v>
      </c>
      <c r="J2193" s="162">
        <v>0</v>
      </c>
      <c r="K2193" s="162">
        <v>8.8162032953136796E-3</v>
      </c>
      <c r="L2193" s="80">
        <v>4066085.47</v>
      </c>
    </row>
    <row r="2194" spans="1:12" ht="31.5" customHeight="1" x14ac:dyDescent="0.25">
      <c r="A2194" s="88">
        <v>1794</v>
      </c>
      <c r="B2194" s="69" t="s">
        <v>2364</v>
      </c>
      <c r="C2194" s="69" t="s">
        <v>74</v>
      </c>
      <c r="D2194" s="69" t="s">
        <v>2431</v>
      </c>
      <c r="E2194" s="70">
        <v>100</v>
      </c>
      <c r="F2194" s="69" t="s">
        <v>258</v>
      </c>
      <c r="G2194" s="70">
        <v>112</v>
      </c>
      <c r="H2194" s="69" t="s">
        <v>15</v>
      </c>
      <c r="I2194" s="80">
        <f>L2194-127500</f>
        <v>14329021.710000001</v>
      </c>
      <c r="J2194" s="162">
        <v>6.1715221392611677E-4</v>
      </c>
      <c r="K2194" s="162">
        <v>3.125284658741731E-2</v>
      </c>
      <c r="L2194" s="80">
        <v>14456521.710000001</v>
      </c>
    </row>
    <row r="2195" spans="1:12" ht="31.5" customHeight="1" x14ac:dyDescent="0.25">
      <c r="A2195" s="64">
        <v>1795</v>
      </c>
      <c r="B2195" s="69" t="s">
        <v>2365</v>
      </c>
      <c r="C2195" s="69" t="s">
        <v>74</v>
      </c>
      <c r="D2195" s="69" t="s">
        <v>2431</v>
      </c>
      <c r="E2195" s="70">
        <v>100</v>
      </c>
      <c r="F2195" s="69" t="s">
        <v>258</v>
      </c>
      <c r="G2195" s="70">
        <v>161</v>
      </c>
      <c r="H2195" s="69" t="s">
        <v>15</v>
      </c>
      <c r="I2195" s="80">
        <f t="shared" si="16"/>
        <v>20251374.989999998</v>
      </c>
      <c r="J2195" s="162">
        <v>8.8715630751879304E-4</v>
      </c>
      <c r="K2195" s="162">
        <v>4.4170015829135732E-2</v>
      </c>
      <c r="L2195" s="80">
        <v>20251374.989999998</v>
      </c>
    </row>
    <row r="2196" spans="1:12" ht="31.5" customHeight="1" x14ac:dyDescent="0.25">
      <c r="A2196" s="88">
        <v>1796</v>
      </c>
      <c r="B2196" s="69" t="s">
        <v>2366</v>
      </c>
      <c r="C2196" s="69" t="s">
        <v>74</v>
      </c>
      <c r="D2196" s="69" t="s">
        <v>2431</v>
      </c>
      <c r="E2196" s="70">
        <v>100</v>
      </c>
      <c r="F2196" s="69" t="s">
        <v>258</v>
      </c>
      <c r="G2196" s="70">
        <v>36</v>
      </c>
      <c r="H2196" s="69" t="s">
        <v>15</v>
      </c>
      <c r="I2196" s="80">
        <f t="shared" si="16"/>
        <v>7072612.1799999997</v>
      </c>
      <c r="J2196" s="162">
        <v>1.9837035447625183E-4</v>
      </c>
      <c r="K2196" s="162">
        <v>1.542598426517696E-2</v>
      </c>
      <c r="L2196" s="80">
        <v>7072612.1799999997</v>
      </c>
    </row>
    <row r="2197" spans="1:12" ht="31.5" customHeight="1" x14ac:dyDescent="0.25">
      <c r="A2197" s="64">
        <v>1797</v>
      </c>
      <c r="B2197" s="69" t="s">
        <v>2367</v>
      </c>
      <c r="C2197" s="69" t="s">
        <v>74</v>
      </c>
      <c r="D2197" s="69" t="s">
        <v>2431</v>
      </c>
      <c r="E2197" s="70">
        <v>100</v>
      </c>
      <c r="F2197" s="69" t="s">
        <v>258</v>
      </c>
      <c r="G2197" s="70">
        <v>34</v>
      </c>
      <c r="H2197" s="69" t="s">
        <v>15</v>
      </c>
      <c r="I2197" s="80">
        <f t="shared" si="16"/>
        <v>5681172.75</v>
      </c>
      <c r="J2197" s="162">
        <v>1.8734977922757121E-4</v>
      </c>
      <c r="K2197" s="162">
        <v>1.2391133462269398E-2</v>
      </c>
      <c r="L2197" s="80">
        <v>5681172.75</v>
      </c>
    </row>
    <row r="2198" spans="1:12" ht="31.5" customHeight="1" x14ac:dyDescent="0.25">
      <c r="A2198" s="64">
        <v>1798</v>
      </c>
      <c r="B2198" s="69" t="s">
        <v>2368</v>
      </c>
      <c r="C2198" s="69" t="s">
        <v>74</v>
      </c>
      <c r="D2198" s="69" t="s">
        <v>2431</v>
      </c>
      <c r="E2198" s="70">
        <v>100</v>
      </c>
      <c r="F2198" s="69" t="s">
        <v>258</v>
      </c>
      <c r="G2198" s="70">
        <v>34</v>
      </c>
      <c r="H2198" s="69" t="s">
        <v>15</v>
      </c>
      <c r="I2198" s="80">
        <f t="shared" si="16"/>
        <v>5560218.7599999998</v>
      </c>
      <c r="J2198" s="162">
        <v>1.8734977922757121E-4</v>
      </c>
      <c r="K2198" s="162">
        <v>1.2127322256584094E-2</v>
      </c>
      <c r="L2198" s="80">
        <v>5560218.7599999998</v>
      </c>
    </row>
    <row r="2199" spans="1:12" ht="31.5" customHeight="1" x14ac:dyDescent="0.25">
      <c r="A2199" s="88">
        <v>1799</v>
      </c>
      <c r="B2199" s="69" t="s">
        <v>2369</v>
      </c>
      <c r="C2199" s="69" t="s">
        <v>74</v>
      </c>
      <c r="D2199" s="69" t="s">
        <v>2431</v>
      </c>
      <c r="E2199" s="70">
        <v>100</v>
      </c>
      <c r="F2199" s="69" t="s">
        <v>258</v>
      </c>
      <c r="G2199" s="70">
        <v>18</v>
      </c>
      <c r="H2199" s="69" t="s">
        <v>15</v>
      </c>
      <c r="I2199" s="80">
        <f t="shared" si="16"/>
        <v>3732163.57</v>
      </c>
      <c r="J2199" s="162">
        <v>9.9185177238125916E-5</v>
      </c>
      <c r="K2199" s="162">
        <v>8.1401743854540975E-3</v>
      </c>
      <c r="L2199" s="80">
        <v>3732163.57</v>
      </c>
    </row>
    <row r="2200" spans="1:12" ht="31.5" customHeight="1" x14ac:dyDescent="0.25">
      <c r="A2200" s="64">
        <v>1800</v>
      </c>
      <c r="B2200" s="69" t="s">
        <v>2370</v>
      </c>
      <c r="C2200" s="69" t="s">
        <v>74</v>
      </c>
      <c r="D2200" s="69" t="s">
        <v>2431</v>
      </c>
      <c r="E2200" s="70">
        <v>100</v>
      </c>
      <c r="F2200" s="69" t="s">
        <v>258</v>
      </c>
      <c r="G2200" s="70">
        <v>34</v>
      </c>
      <c r="H2200" s="69" t="s">
        <v>15</v>
      </c>
      <c r="I2200" s="80">
        <f t="shared" si="16"/>
        <v>5687302.79</v>
      </c>
      <c r="J2200" s="162">
        <v>1.8734977922757121E-4</v>
      </c>
      <c r="K2200" s="162">
        <v>1.240450361436855E-2</v>
      </c>
      <c r="L2200" s="80">
        <v>5687302.79</v>
      </c>
    </row>
    <row r="2201" spans="1:12" ht="31.5" customHeight="1" x14ac:dyDescent="0.25">
      <c r="A2201" s="88">
        <v>1801</v>
      </c>
      <c r="B2201" s="69" t="s">
        <v>2371</v>
      </c>
      <c r="C2201" s="69" t="s">
        <v>74</v>
      </c>
      <c r="D2201" s="69" t="s">
        <v>2431</v>
      </c>
      <c r="E2201" s="70">
        <v>100</v>
      </c>
      <c r="F2201" s="69" t="s">
        <v>258</v>
      </c>
      <c r="G2201" s="70">
        <v>34</v>
      </c>
      <c r="H2201" s="69" t="s">
        <v>15</v>
      </c>
      <c r="I2201" s="80">
        <f>L2201-45677.9</f>
        <v>4867225.13</v>
      </c>
      <c r="J2201" s="162">
        <v>1.8734977922757121E-4</v>
      </c>
      <c r="K2201" s="162">
        <v>1.0615842684372082E-2</v>
      </c>
      <c r="L2201" s="80">
        <v>4912903.03</v>
      </c>
    </row>
    <row r="2202" spans="1:12" ht="31.5" customHeight="1" x14ac:dyDescent="0.25">
      <c r="A2202" s="64">
        <v>1802</v>
      </c>
      <c r="B2202" s="69" t="s">
        <v>2372</v>
      </c>
      <c r="C2202" s="69" t="s">
        <v>74</v>
      </c>
      <c r="D2202" s="69" t="s">
        <v>2431</v>
      </c>
      <c r="E2202" s="70">
        <v>100</v>
      </c>
      <c r="F2202" s="69" t="s">
        <v>258</v>
      </c>
      <c r="G2202" s="70">
        <v>17</v>
      </c>
      <c r="H2202" s="69" t="s">
        <v>15</v>
      </c>
      <c r="I2202" s="80">
        <f t="shared" si="16"/>
        <v>3352327.53</v>
      </c>
      <c r="J2202" s="162">
        <v>9.3674889613785603E-5</v>
      </c>
      <c r="K2202" s="162">
        <v>7.3117188407041348E-3</v>
      </c>
      <c r="L2202" s="80">
        <v>3352327.53</v>
      </c>
    </row>
    <row r="2203" spans="1:12" ht="31.5" customHeight="1" x14ac:dyDescent="0.25">
      <c r="A2203" s="64">
        <v>1803</v>
      </c>
      <c r="B2203" s="69" t="s">
        <v>2373</v>
      </c>
      <c r="C2203" s="69" t="s">
        <v>74</v>
      </c>
      <c r="D2203" s="69" t="s">
        <v>2431</v>
      </c>
      <c r="E2203" s="70">
        <v>100</v>
      </c>
      <c r="F2203" s="69" t="s">
        <v>258</v>
      </c>
      <c r="G2203" s="70">
        <v>29</v>
      </c>
      <c r="H2203" s="69" t="s">
        <v>15</v>
      </c>
      <c r="I2203" s="80">
        <f>L2203-467803.56</f>
        <v>4199158.8400000008</v>
      </c>
      <c r="J2203" s="162">
        <v>1.5979834110586955E-4</v>
      </c>
      <c r="K2203" s="162">
        <v>9.1587318156640049E-3</v>
      </c>
      <c r="L2203" s="80">
        <v>4666962.4000000004</v>
      </c>
    </row>
    <row r="2204" spans="1:12" ht="31.5" customHeight="1" x14ac:dyDescent="0.25">
      <c r="A2204" s="88">
        <v>1804</v>
      </c>
      <c r="B2204" s="69" t="s">
        <v>2374</v>
      </c>
      <c r="C2204" s="69" t="s">
        <v>74</v>
      </c>
      <c r="D2204" s="69" t="s">
        <v>2431</v>
      </c>
      <c r="E2204" s="70">
        <v>100</v>
      </c>
      <c r="F2204" s="69" t="s">
        <v>258</v>
      </c>
      <c r="G2204" s="70">
        <v>34</v>
      </c>
      <c r="H2204" s="69" t="s">
        <v>15</v>
      </c>
      <c r="I2204" s="80">
        <f t="shared" si="16"/>
        <v>5074342.05</v>
      </c>
      <c r="J2204" s="162">
        <v>1.8734977922757121E-4</v>
      </c>
      <c r="K2204" s="162">
        <v>1.1067582758288013E-2</v>
      </c>
      <c r="L2204" s="80">
        <v>5074342.05</v>
      </c>
    </row>
    <row r="2205" spans="1:12" ht="31.5" customHeight="1" x14ac:dyDescent="0.25">
      <c r="A2205" s="64">
        <v>1805</v>
      </c>
      <c r="B2205" s="69" t="s">
        <v>2375</v>
      </c>
      <c r="C2205" s="69" t="s">
        <v>74</v>
      </c>
      <c r="D2205" s="69" t="s">
        <v>2431</v>
      </c>
      <c r="E2205" s="70">
        <v>100</v>
      </c>
      <c r="F2205" s="69" t="s">
        <v>258</v>
      </c>
      <c r="G2205" s="70">
        <v>15</v>
      </c>
      <c r="H2205" s="69" t="s">
        <v>15</v>
      </c>
      <c r="I2205" s="80">
        <f>L2205-755331.58</f>
        <v>9773052.6199999992</v>
      </c>
      <c r="J2205" s="162">
        <v>8.2654314365104937E-5</v>
      </c>
      <c r="K2205" s="162">
        <v>2.1315880484042947E-2</v>
      </c>
      <c r="L2205" s="80">
        <v>10528384.199999999</v>
      </c>
    </row>
    <row r="2206" spans="1:12" ht="31.5" customHeight="1" x14ac:dyDescent="0.25">
      <c r="A2206" s="88">
        <v>1806</v>
      </c>
      <c r="B2206" s="69" t="s">
        <v>2376</v>
      </c>
      <c r="C2206" s="69" t="s">
        <v>74</v>
      </c>
      <c r="D2206" s="69" t="s">
        <v>2431</v>
      </c>
      <c r="E2206" s="70">
        <v>100</v>
      </c>
      <c r="F2206" s="69" t="s">
        <v>258</v>
      </c>
      <c r="G2206" s="70">
        <v>70</v>
      </c>
      <c r="H2206" s="69" t="s">
        <v>15</v>
      </c>
      <c r="I2206" s="80">
        <f t="shared" si="16"/>
        <v>3868357.81</v>
      </c>
      <c r="J2206" s="162">
        <v>3.8572013370382301E-4</v>
      </c>
      <c r="K2206" s="162">
        <v>8.4372259061339348E-3</v>
      </c>
      <c r="L2206" s="80">
        <v>3868357.81</v>
      </c>
    </row>
    <row r="2207" spans="1:12" ht="31.5" customHeight="1" x14ac:dyDescent="0.25">
      <c r="A2207" s="64">
        <v>1807</v>
      </c>
      <c r="B2207" s="69" t="s">
        <v>2377</v>
      </c>
      <c r="C2207" s="69" t="s">
        <v>74</v>
      </c>
      <c r="D2207" s="69" t="s">
        <v>2431</v>
      </c>
      <c r="E2207" s="70">
        <v>100</v>
      </c>
      <c r="F2207" s="69" t="s">
        <v>258</v>
      </c>
      <c r="G2207" s="70">
        <v>31</v>
      </c>
      <c r="H2207" s="69" t="s">
        <v>15</v>
      </c>
      <c r="I2207" s="80">
        <f t="shared" si="16"/>
        <v>4776347.63</v>
      </c>
      <c r="J2207" s="162">
        <v>1.708189163545502E-4</v>
      </c>
      <c r="K2207" s="162">
        <v>1.04176309276151E-2</v>
      </c>
      <c r="L2207" s="80">
        <v>4776347.63</v>
      </c>
    </row>
    <row r="2208" spans="1:12" ht="35.25" customHeight="1" x14ac:dyDescent="0.25">
      <c r="A2208" s="88">
        <v>1808</v>
      </c>
      <c r="B2208" s="69" t="s">
        <v>2378</v>
      </c>
      <c r="C2208" s="69" t="s">
        <v>74</v>
      </c>
      <c r="D2208" s="69" t="s">
        <v>2431</v>
      </c>
      <c r="E2208" s="70">
        <v>100</v>
      </c>
      <c r="F2208" s="69" t="s">
        <v>258</v>
      </c>
      <c r="G2208" s="70">
        <v>22</v>
      </c>
      <c r="H2208" s="69" t="s">
        <v>15</v>
      </c>
      <c r="I2208" s="80">
        <f t="shared" si="16"/>
        <v>3300781.82</v>
      </c>
      <c r="J2208" s="162">
        <v>1.2122632773548723E-4</v>
      </c>
      <c r="K2208" s="162">
        <v>7.1992931497202733E-3</v>
      </c>
      <c r="L2208" s="80">
        <v>3300781.82</v>
      </c>
    </row>
    <row r="2209" spans="1:12" ht="31.5" customHeight="1" x14ac:dyDescent="0.25">
      <c r="A2209" s="64">
        <v>1809</v>
      </c>
      <c r="B2209" s="69" t="s">
        <v>2379</v>
      </c>
      <c r="C2209" s="69" t="s">
        <v>74</v>
      </c>
      <c r="D2209" s="69" t="s">
        <v>2431</v>
      </c>
      <c r="E2209" s="70">
        <v>100</v>
      </c>
      <c r="F2209" s="69" t="s">
        <v>278</v>
      </c>
      <c r="G2209" s="70">
        <v>606</v>
      </c>
      <c r="H2209" s="69" t="s">
        <v>15</v>
      </c>
      <c r="I2209" s="80">
        <f>L2209-504900-174775.3-62416.2</f>
        <v>43753974.219999999</v>
      </c>
      <c r="J2209" s="162">
        <v>3.3392343003502394E-3</v>
      </c>
      <c r="K2209" s="162">
        <v>9.5431235402006501E-2</v>
      </c>
      <c r="L2209" s="80">
        <v>44496065.719999999</v>
      </c>
    </row>
    <row r="2210" spans="1:12" ht="31.5" customHeight="1" x14ac:dyDescent="0.25">
      <c r="A2210" s="88">
        <v>1810</v>
      </c>
      <c r="B2210" s="69" t="s">
        <v>2380</v>
      </c>
      <c r="C2210" s="69" t="s">
        <v>74</v>
      </c>
      <c r="D2210" s="69" t="s">
        <v>2431</v>
      </c>
      <c r="E2210" s="70">
        <v>100</v>
      </c>
      <c r="F2210" s="69" t="s">
        <v>278</v>
      </c>
      <c r="G2210" s="70">
        <v>590</v>
      </c>
      <c r="H2210" s="69" t="s">
        <v>15</v>
      </c>
      <c r="I2210" s="80">
        <f>L2210-399457.87-489600-344386.54</f>
        <v>43703264.210000001</v>
      </c>
      <c r="J2210" s="162">
        <v>3.2510696983607938E-3</v>
      </c>
      <c r="K2210" s="162">
        <v>9.5320632445639264E-2</v>
      </c>
      <c r="L2210" s="80">
        <v>44936708.619999997</v>
      </c>
    </row>
    <row r="2211" spans="1:12" ht="31.5" customHeight="1" x14ac:dyDescent="0.25">
      <c r="A2211" s="64">
        <v>1811</v>
      </c>
      <c r="B2211" s="69" t="s">
        <v>2381</v>
      </c>
      <c r="C2211" s="69" t="s">
        <v>74</v>
      </c>
      <c r="D2211" s="69" t="s">
        <v>2431</v>
      </c>
      <c r="E2211" s="70">
        <v>100</v>
      </c>
      <c r="F2211" s="69" t="s">
        <v>278</v>
      </c>
      <c r="G2211" s="70">
        <v>154</v>
      </c>
      <c r="H2211" s="69" t="s">
        <v>15</v>
      </c>
      <c r="I2211" s="80">
        <f>L2211-146880</f>
        <v>16448780.640000001</v>
      </c>
      <c r="J2211" s="162">
        <v>8.4858429414841059E-4</v>
      </c>
      <c r="K2211" s="162">
        <v>3.5876225767264881E-2</v>
      </c>
      <c r="L2211" s="80">
        <v>16595660.640000001</v>
      </c>
    </row>
    <row r="2212" spans="1:12" ht="31.5" customHeight="1" x14ac:dyDescent="0.25">
      <c r="A2212" s="88">
        <v>1812</v>
      </c>
      <c r="B2212" s="69" t="s">
        <v>2382</v>
      </c>
      <c r="C2212" s="69" t="s">
        <v>74</v>
      </c>
      <c r="D2212" s="69" t="s">
        <v>2431</v>
      </c>
      <c r="E2212" s="70">
        <v>100</v>
      </c>
      <c r="F2212" s="69" t="s">
        <v>278</v>
      </c>
      <c r="G2212" s="70">
        <f>26+15</f>
        <v>41</v>
      </c>
      <c r="H2212" s="69" t="s">
        <v>15</v>
      </c>
      <c r="I2212" s="80">
        <f>L2212-39780</f>
        <v>12490871.529999999</v>
      </c>
      <c r="J2212" s="162">
        <v>2.2592179259795346E-4</v>
      </c>
      <c r="K2212" s="162">
        <v>2.7243680662287759E-2</v>
      </c>
      <c r="L2212" s="80">
        <v>12530651.529999999</v>
      </c>
    </row>
    <row r="2213" spans="1:12" ht="31.5" customHeight="1" x14ac:dyDescent="0.25">
      <c r="A2213" s="64">
        <v>1813</v>
      </c>
      <c r="B2213" s="69" t="s">
        <v>2383</v>
      </c>
      <c r="C2213" s="69" t="s">
        <v>74</v>
      </c>
      <c r="D2213" s="69" t="s">
        <v>2431</v>
      </c>
      <c r="E2213" s="70">
        <v>100</v>
      </c>
      <c r="F2213" s="69" t="s">
        <v>278</v>
      </c>
      <c r="G2213" s="70">
        <v>169</v>
      </c>
      <c r="H2213" s="69" t="s">
        <v>15</v>
      </c>
      <c r="I2213" s="80">
        <f>L2213-195840</f>
        <v>20487447.210000001</v>
      </c>
      <c r="J2213" s="162">
        <v>9.3123860851351554E-4</v>
      </c>
      <c r="K2213" s="162">
        <v>4.4684909938763763E-2</v>
      </c>
      <c r="L2213" s="80">
        <v>20683287.210000001</v>
      </c>
    </row>
    <row r="2214" spans="1:12" ht="31.5" customHeight="1" x14ac:dyDescent="0.25">
      <c r="A2214" s="64">
        <v>1814</v>
      </c>
      <c r="B2214" s="69" t="s">
        <v>2384</v>
      </c>
      <c r="C2214" s="69" t="s">
        <v>74</v>
      </c>
      <c r="D2214" s="69" t="s">
        <v>2431</v>
      </c>
      <c r="E2214" s="70">
        <v>100</v>
      </c>
      <c r="F2214" s="69" t="s">
        <v>278</v>
      </c>
      <c r="G2214" s="70">
        <f>28+5</f>
        <v>33</v>
      </c>
      <c r="H2214" s="69" t="s">
        <v>15</v>
      </c>
      <c r="I2214" s="80">
        <f>L2214-175000-67320</f>
        <v>10745848.67</v>
      </c>
      <c r="J2214" s="162">
        <v>1.8183949160323085E-4</v>
      </c>
      <c r="K2214" s="162">
        <v>2.3437633547636817E-2</v>
      </c>
      <c r="L2214" s="80">
        <v>10988168.67</v>
      </c>
    </row>
    <row r="2215" spans="1:12" ht="31.5" customHeight="1" x14ac:dyDescent="0.25">
      <c r="A2215" s="88">
        <v>1815</v>
      </c>
      <c r="B2215" s="69" t="s">
        <v>2385</v>
      </c>
      <c r="C2215" s="69" t="s">
        <v>74</v>
      </c>
      <c r="D2215" s="69" t="s">
        <v>2431</v>
      </c>
      <c r="E2215" s="70">
        <v>100</v>
      </c>
      <c r="F2215" s="69" t="s">
        <v>278</v>
      </c>
      <c r="G2215" s="70">
        <v>110</v>
      </c>
      <c r="H2215" s="69" t="s">
        <v>15</v>
      </c>
      <c r="I2215" s="80">
        <f>L2215-131580</f>
        <v>26099127.25</v>
      </c>
      <c r="J2215" s="162">
        <v>6.0613163867743612E-4</v>
      </c>
      <c r="K2215" s="162">
        <v>5.6924473737135016E-2</v>
      </c>
      <c r="L2215" s="80">
        <v>26230707.25</v>
      </c>
    </row>
    <row r="2216" spans="1:12" ht="31.5" customHeight="1" x14ac:dyDescent="0.25">
      <c r="A2216" s="64">
        <v>1816</v>
      </c>
      <c r="B2216" s="69" t="s">
        <v>2386</v>
      </c>
      <c r="C2216" s="69" t="s">
        <v>74</v>
      </c>
      <c r="D2216" s="69" t="s">
        <v>2431</v>
      </c>
      <c r="E2216" s="70">
        <v>100</v>
      </c>
      <c r="F2216" s="69" t="s">
        <v>278</v>
      </c>
      <c r="G2216" s="70">
        <f>29+13</f>
        <v>42</v>
      </c>
      <c r="H2216" s="69" t="s">
        <v>15</v>
      </c>
      <c r="I2216" s="80">
        <f>L2216-150000-42840</f>
        <v>12090415.689999999</v>
      </c>
      <c r="J2216" s="162">
        <v>2.3143208022229382E-4</v>
      </c>
      <c r="K2216" s="162">
        <v>2.6370251534615974E-2</v>
      </c>
      <c r="L2216" s="80">
        <v>12283255.689999999</v>
      </c>
    </row>
    <row r="2217" spans="1:12" ht="31.5" customHeight="1" x14ac:dyDescent="0.25">
      <c r="A2217" s="88">
        <v>1817</v>
      </c>
      <c r="B2217" s="69" t="s">
        <v>2387</v>
      </c>
      <c r="C2217" s="69" t="s">
        <v>74</v>
      </c>
      <c r="D2217" s="69" t="s">
        <v>2431</v>
      </c>
      <c r="E2217" s="70">
        <v>100</v>
      </c>
      <c r="F2217" s="69" t="s">
        <v>278</v>
      </c>
      <c r="G2217" s="70">
        <f>36+5</f>
        <v>41</v>
      </c>
      <c r="H2217" s="69" t="s">
        <v>15</v>
      </c>
      <c r="I2217" s="80">
        <f>L2217-70380</f>
        <v>10819506.560000001</v>
      </c>
      <c r="J2217" s="162">
        <v>2.2592179259795346E-4</v>
      </c>
      <c r="K2217" s="162">
        <v>2.3598287832535859E-2</v>
      </c>
      <c r="L2217" s="80">
        <v>10889886.560000001</v>
      </c>
    </row>
    <row r="2218" spans="1:12" ht="31.5" customHeight="1" x14ac:dyDescent="0.25">
      <c r="A2218" s="64">
        <v>1818</v>
      </c>
      <c r="B2218" s="69" t="s">
        <v>2388</v>
      </c>
      <c r="C2218" s="69" t="s">
        <v>74</v>
      </c>
      <c r="D2218" s="69" t="s">
        <v>2431</v>
      </c>
      <c r="E2218" s="70">
        <v>100</v>
      </c>
      <c r="F2218" s="69" t="s">
        <v>278</v>
      </c>
      <c r="G2218" s="70">
        <f>77+14</f>
        <v>91</v>
      </c>
      <c r="H2218" s="69" t="s">
        <v>15</v>
      </c>
      <c r="I2218" s="80">
        <f>L2218-4968794.08-86065.54</f>
        <v>13285432.050000003</v>
      </c>
      <c r="J2218" s="162">
        <v>5.0143617381496997E-4</v>
      </c>
      <c r="K2218" s="162">
        <v>2.8976686483518983E-2</v>
      </c>
      <c r="L2218" s="80">
        <v>18340291.670000002</v>
      </c>
    </row>
    <row r="2219" spans="1:12" ht="31.5" customHeight="1" x14ac:dyDescent="0.25">
      <c r="A2219" s="88">
        <v>1819</v>
      </c>
      <c r="B2219" s="69" t="s">
        <v>2389</v>
      </c>
      <c r="C2219" s="69" t="s">
        <v>74</v>
      </c>
      <c r="D2219" s="69" t="s">
        <v>2431</v>
      </c>
      <c r="E2219" s="70">
        <v>100</v>
      </c>
      <c r="F2219" s="69" t="s">
        <v>278</v>
      </c>
      <c r="G2219" s="70">
        <v>131</v>
      </c>
      <c r="H2219" s="69" t="s">
        <v>15</v>
      </c>
      <c r="I2219" s="80">
        <f>L2219-412208.78-137700</f>
        <v>20703319.029999997</v>
      </c>
      <c r="J2219" s="162">
        <v>7.2184767878858303E-4</v>
      </c>
      <c r="K2219" s="162">
        <v>4.5155745213463508E-2</v>
      </c>
      <c r="L2219" s="80">
        <v>21253227.809999999</v>
      </c>
    </row>
    <row r="2220" spans="1:12" ht="31.5" customHeight="1" x14ac:dyDescent="0.25">
      <c r="A2220" s="64">
        <v>1820</v>
      </c>
      <c r="B2220" s="69" t="s">
        <v>2390</v>
      </c>
      <c r="C2220" s="69" t="s">
        <v>74</v>
      </c>
      <c r="D2220" s="69" t="s">
        <v>2431</v>
      </c>
      <c r="E2220" s="70">
        <v>100</v>
      </c>
      <c r="F2220" s="69" t="s">
        <v>278</v>
      </c>
      <c r="G2220" s="70">
        <v>81</v>
      </c>
      <c r="H2220" s="69" t="s">
        <v>15</v>
      </c>
      <c r="I2220" s="80">
        <f>L2220-91800</f>
        <v>16748381.16</v>
      </c>
      <c r="J2220" s="162">
        <v>4.4633329757156666E-4</v>
      </c>
      <c r="K2220" s="162">
        <v>3.6529680642173462E-2</v>
      </c>
      <c r="L2220" s="80">
        <v>16840181.16</v>
      </c>
    </row>
    <row r="2221" spans="1:12" ht="31.5" customHeight="1" x14ac:dyDescent="0.25">
      <c r="A2221" s="88">
        <v>1821</v>
      </c>
      <c r="B2221" s="69" t="s">
        <v>2391</v>
      </c>
      <c r="C2221" s="69" t="s">
        <v>74</v>
      </c>
      <c r="D2221" s="69" t="s">
        <v>2431</v>
      </c>
      <c r="E2221" s="70">
        <v>100</v>
      </c>
      <c r="F2221" s="69" t="s">
        <v>278</v>
      </c>
      <c r="G2221" s="70">
        <f>71+19</f>
        <v>90</v>
      </c>
      <c r="H2221" s="69" t="s">
        <v>15</v>
      </c>
      <c r="I2221" s="80">
        <f>L2221-5941201.18-76500-64622</f>
        <v>19903243.390000001</v>
      </c>
      <c r="J2221" s="162">
        <v>4.9592588619062959E-4</v>
      </c>
      <c r="K2221" s="162">
        <v>4.3410710434306235E-2</v>
      </c>
      <c r="L2221" s="80">
        <v>25985566.57</v>
      </c>
    </row>
    <row r="2222" spans="1:12" ht="31.5" customHeight="1" x14ac:dyDescent="0.25">
      <c r="A2222" s="64">
        <v>1822</v>
      </c>
      <c r="B2222" s="69" t="s">
        <v>2392</v>
      </c>
      <c r="C2222" s="69" t="s">
        <v>74</v>
      </c>
      <c r="D2222" s="69" t="s">
        <v>2431</v>
      </c>
      <c r="E2222" s="70">
        <v>100</v>
      </c>
      <c r="F2222" s="69" t="s">
        <v>278</v>
      </c>
      <c r="G2222" s="70">
        <f>48+10</f>
        <v>58</v>
      </c>
      <c r="H2222" s="69" t="s">
        <v>15</v>
      </c>
      <c r="I2222" s="80">
        <f>L2222-135000-48960</f>
        <v>12450055.83</v>
      </c>
      <c r="J2222" s="162">
        <v>3.1959668221173909E-4</v>
      </c>
      <c r="K2222" s="162">
        <v>2.7154658059330303E-2</v>
      </c>
      <c r="L2222" s="80">
        <v>12634015.83</v>
      </c>
    </row>
    <row r="2223" spans="1:12" ht="31.5" customHeight="1" x14ac:dyDescent="0.25">
      <c r="A2223" s="64">
        <v>1823</v>
      </c>
      <c r="B2223" s="69" t="s">
        <v>2393</v>
      </c>
      <c r="C2223" s="69" t="s">
        <v>74</v>
      </c>
      <c r="D2223" s="69" t="s">
        <v>2431</v>
      </c>
      <c r="E2223" s="70">
        <v>100</v>
      </c>
      <c r="F2223" s="69" t="s">
        <v>278</v>
      </c>
      <c r="G2223" s="70">
        <f>26+3</f>
        <v>29</v>
      </c>
      <c r="H2223" s="69" t="s">
        <v>15</v>
      </c>
      <c r="I2223" s="80">
        <f>L2223-40000-30600</f>
        <v>12003911.68</v>
      </c>
      <c r="J2223" s="162">
        <v>1.5979834110586955E-4</v>
      </c>
      <c r="K2223" s="162">
        <v>2.6181578741145385E-2</v>
      </c>
      <c r="L2223" s="80">
        <v>12074511.68</v>
      </c>
    </row>
    <row r="2224" spans="1:12" ht="31.5" customHeight="1" x14ac:dyDescent="0.25">
      <c r="A2224" s="88">
        <v>1824</v>
      </c>
      <c r="B2224" s="69" t="s">
        <v>2394</v>
      </c>
      <c r="C2224" s="69" t="s">
        <v>74</v>
      </c>
      <c r="D2224" s="69" t="s">
        <v>2431</v>
      </c>
      <c r="E2224" s="70">
        <v>100</v>
      </c>
      <c r="F2224" s="69" t="s">
        <v>278</v>
      </c>
      <c r="G2224" s="70">
        <v>225</v>
      </c>
      <c r="H2224" s="69" t="s">
        <v>15</v>
      </c>
      <c r="I2224" s="80">
        <f>L2224-2204449.74-171360-73650.48</f>
        <v>24271388.77</v>
      </c>
      <c r="J2224" s="162">
        <v>1.2398147154765739E-3</v>
      </c>
      <c r="K2224" s="162">
        <v>5.2938016638148649E-2</v>
      </c>
      <c r="L2224" s="80">
        <v>26720848.989999998</v>
      </c>
    </row>
    <row r="2225" spans="1:12" ht="31.5" customHeight="1" x14ac:dyDescent="0.25">
      <c r="A2225" s="64">
        <v>1825</v>
      </c>
      <c r="B2225" s="69" t="s">
        <v>2395</v>
      </c>
      <c r="C2225" s="69" t="s">
        <v>74</v>
      </c>
      <c r="D2225" s="69" t="s">
        <v>2431</v>
      </c>
      <c r="E2225" s="70">
        <v>100</v>
      </c>
      <c r="F2225" s="69" t="s">
        <v>278</v>
      </c>
      <c r="G2225" s="70">
        <v>125</v>
      </c>
      <c r="H2225" s="69" t="s">
        <v>15</v>
      </c>
      <c r="I2225" s="80">
        <f>L2225-165793.58-122400-49934.2</f>
        <v>18246566.410000004</v>
      </c>
      <c r="J2225" s="162">
        <v>6.8878595304254118E-4</v>
      </c>
      <c r="K2225" s="162">
        <v>3.9797353392303003E-2</v>
      </c>
      <c r="L2225" s="80">
        <v>18584694.190000001</v>
      </c>
    </row>
    <row r="2226" spans="1:12" ht="31.5" customHeight="1" x14ac:dyDescent="0.25">
      <c r="A2226" s="88">
        <v>1826</v>
      </c>
      <c r="B2226" s="69" t="s">
        <v>2396</v>
      </c>
      <c r="C2226" s="69" t="s">
        <v>74</v>
      </c>
      <c r="D2226" s="69" t="s">
        <v>2431</v>
      </c>
      <c r="E2226" s="70">
        <v>100</v>
      </c>
      <c r="F2226" s="69" t="s">
        <v>278</v>
      </c>
      <c r="G2226" s="70">
        <f>19+7</f>
        <v>26</v>
      </c>
      <c r="H2226" s="69" t="s">
        <v>15</v>
      </c>
      <c r="I2226" s="80">
        <f>L2226-36720</f>
        <v>9398669.6300000008</v>
      </c>
      <c r="J2226" s="162">
        <v>1.4326747823284857E-4</v>
      </c>
      <c r="K2226" s="162">
        <v>2.0499318517133311E-2</v>
      </c>
      <c r="L2226" s="80">
        <v>9435389.6300000008</v>
      </c>
    </row>
    <row r="2227" spans="1:12" ht="31.5" customHeight="1" x14ac:dyDescent="0.25">
      <c r="A2227" s="64">
        <v>1827</v>
      </c>
      <c r="B2227" s="69" t="s">
        <v>2397</v>
      </c>
      <c r="C2227" s="69" t="s">
        <v>74</v>
      </c>
      <c r="D2227" s="69" t="s">
        <v>2431</v>
      </c>
      <c r="E2227" s="70">
        <v>100</v>
      </c>
      <c r="F2227" s="69" t="s">
        <v>278</v>
      </c>
      <c r="G2227" s="70">
        <v>59</v>
      </c>
      <c r="H2227" s="69" t="s">
        <v>15</v>
      </c>
      <c r="I2227" s="80">
        <f>L2227-406125.39-64260</f>
        <v>13474083.5</v>
      </c>
      <c r="J2227" s="162">
        <v>3.2510696983607942E-4</v>
      </c>
      <c r="K2227" s="162">
        <v>2.9388151756213003E-2</v>
      </c>
      <c r="L2227" s="80">
        <v>13944468.890000001</v>
      </c>
    </row>
    <row r="2228" spans="1:12" ht="31.5" customHeight="1" x14ac:dyDescent="0.25">
      <c r="A2228" s="64">
        <v>1828</v>
      </c>
      <c r="B2228" s="69" t="s">
        <v>2398</v>
      </c>
      <c r="C2228" s="69" t="s">
        <v>74</v>
      </c>
      <c r="D2228" s="69" t="s">
        <v>2431</v>
      </c>
      <c r="E2228" s="70">
        <v>100</v>
      </c>
      <c r="F2228" s="69" t="s">
        <v>278</v>
      </c>
      <c r="G2228" s="70">
        <f>100+3</f>
        <v>103</v>
      </c>
      <c r="H2228" s="69" t="s">
        <v>15</v>
      </c>
      <c r="I2228" s="80">
        <f>L2228-623330.32-137700</f>
        <v>22204315.309999999</v>
      </c>
      <c r="J2228" s="162">
        <v>5.6755962530705389E-4</v>
      </c>
      <c r="K2228" s="162">
        <v>4.8429549065291441E-2</v>
      </c>
      <c r="L2228" s="80">
        <v>22965345.629999999</v>
      </c>
    </row>
    <row r="2229" spans="1:12" ht="31.5" customHeight="1" x14ac:dyDescent="0.25">
      <c r="A2229" s="88">
        <v>1829</v>
      </c>
      <c r="B2229" s="69" t="s">
        <v>2399</v>
      </c>
      <c r="C2229" s="69" t="s">
        <v>74</v>
      </c>
      <c r="D2229" s="69" t="s">
        <v>2431</v>
      </c>
      <c r="E2229" s="70">
        <v>100</v>
      </c>
      <c r="F2229" s="69" t="s">
        <v>278</v>
      </c>
      <c r="G2229" s="70">
        <v>92</v>
      </c>
      <c r="H2229" s="69" t="s">
        <v>15</v>
      </c>
      <c r="I2229" s="80">
        <f>L2229-309690.44-94860</f>
        <v>14711237.73</v>
      </c>
      <c r="J2229" s="162">
        <v>5.0694646143931025E-4</v>
      </c>
      <c r="K2229" s="162">
        <v>3.2086493076205633E-2</v>
      </c>
      <c r="L2229" s="80">
        <v>15115788.17</v>
      </c>
    </row>
    <row r="2230" spans="1:12" ht="31.5" customHeight="1" x14ac:dyDescent="0.25">
      <c r="A2230" s="64">
        <v>1830</v>
      </c>
      <c r="B2230" s="69" t="s">
        <v>2400</v>
      </c>
      <c r="C2230" s="69" t="s">
        <v>74</v>
      </c>
      <c r="D2230" s="69" t="s">
        <v>2431</v>
      </c>
      <c r="E2230" s="70">
        <v>100</v>
      </c>
      <c r="F2230" s="69" t="s">
        <v>278</v>
      </c>
      <c r="G2230" s="70">
        <v>267</v>
      </c>
      <c r="H2230" s="69" t="s">
        <v>15</v>
      </c>
      <c r="I2230" s="80">
        <f>L2230-42158.19-278460</f>
        <v>29328417.16</v>
      </c>
      <c r="J2230" s="162">
        <v>1.471246795698868E-3</v>
      </c>
      <c r="K2230" s="162">
        <v>6.3967836793322658E-2</v>
      </c>
      <c r="L2230" s="80">
        <v>29649035.350000001</v>
      </c>
    </row>
    <row r="2231" spans="1:12" ht="31.5" customHeight="1" x14ac:dyDescent="0.25">
      <c r="A2231" s="88">
        <v>1831</v>
      </c>
      <c r="B2231" s="69" t="s">
        <v>2401</v>
      </c>
      <c r="C2231" s="69" t="s">
        <v>74</v>
      </c>
      <c r="D2231" s="69" t="s">
        <v>2431</v>
      </c>
      <c r="E2231" s="70">
        <v>100</v>
      </c>
      <c r="F2231" s="69" t="s">
        <v>278</v>
      </c>
      <c r="G2231" s="70">
        <v>79</v>
      </c>
      <c r="H2231" s="69" t="s">
        <v>15</v>
      </c>
      <c r="I2231" s="80">
        <f>L2231-350000-88740-65798.32</f>
        <v>13038318.48</v>
      </c>
      <c r="J2231" s="162">
        <v>4.35312722322886E-4</v>
      </c>
      <c r="K2231" s="162">
        <v>2.8437710226159464E-2</v>
      </c>
      <c r="L2231" s="80">
        <v>13542856.800000001</v>
      </c>
    </row>
    <row r="2232" spans="1:12" ht="31.5" customHeight="1" x14ac:dyDescent="0.25">
      <c r="A2232" s="64">
        <v>1832</v>
      </c>
      <c r="B2232" s="69" t="s">
        <v>2402</v>
      </c>
      <c r="C2232" s="69" t="s">
        <v>74</v>
      </c>
      <c r="D2232" s="69" t="s">
        <v>2431</v>
      </c>
      <c r="E2232" s="70">
        <v>100</v>
      </c>
      <c r="F2232" s="69" t="s">
        <v>278</v>
      </c>
      <c r="G2232" s="70">
        <v>84</v>
      </c>
      <c r="H2232" s="69" t="s">
        <v>15</v>
      </c>
      <c r="I2232" s="80">
        <f>L2232-2510315.88-107100</f>
        <v>17408639.380000003</v>
      </c>
      <c r="J2232" s="162">
        <v>4.6286416044458763E-4</v>
      </c>
      <c r="K2232" s="162">
        <v>3.7969761428940679E-2</v>
      </c>
      <c r="L2232" s="80">
        <v>20026055.260000002</v>
      </c>
    </row>
    <row r="2233" spans="1:12" ht="31.5" customHeight="1" x14ac:dyDescent="0.25">
      <c r="A2233" s="88">
        <v>1833</v>
      </c>
      <c r="B2233" s="69" t="s">
        <v>2403</v>
      </c>
      <c r="C2233" s="69" t="s">
        <v>74</v>
      </c>
      <c r="D2233" s="69" t="s">
        <v>2431</v>
      </c>
      <c r="E2233" s="70">
        <v>100</v>
      </c>
      <c r="F2233" s="69" t="s">
        <v>278</v>
      </c>
      <c r="G2233" s="70">
        <v>48</v>
      </c>
      <c r="H2233" s="69" t="s">
        <v>15</v>
      </c>
      <c r="I2233" s="80">
        <f>L2233-120000-76500</f>
        <v>10093417.699999999</v>
      </c>
      <c r="J2233" s="162">
        <v>2.6449380596833578E-4</v>
      </c>
      <c r="K2233" s="162">
        <v>2.2014624676063972E-2</v>
      </c>
      <c r="L2233" s="80">
        <v>10289917.699999999</v>
      </c>
    </row>
    <row r="2234" spans="1:12" ht="31.5" customHeight="1" x14ac:dyDescent="0.25">
      <c r="A2234" s="64">
        <v>1834</v>
      </c>
      <c r="B2234" s="69" t="s">
        <v>2404</v>
      </c>
      <c r="C2234" s="69" t="s">
        <v>74</v>
      </c>
      <c r="D2234" s="69" t="s">
        <v>2431</v>
      </c>
      <c r="E2234" s="70">
        <v>100</v>
      </c>
      <c r="F2234" s="69" t="s">
        <v>278</v>
      </c>
      <c r="G2234" s="70">
        <f>58+18</f>
        <v>76</v>
      </c>
      <c r="H2234" s="69" t="s">
        <v>15</v>
      </c>
      <c r="I2234" s="80">
        <f>L2234-150500-61200</f>
        <v>17635691.809999999</v>
      </c>
      <c r="J2234" s="162">
        <v>4.1878185944986502E-4</v>
      </c>
      <c r="K2234" s="162">
        <v>3.8464982589582648E-2</v>
      </c>
      <c r="L2234" s="80">
        <v>17847391.809999999</v>
      </c>
    </row>
    <row r="2235" spans="1:12" ht="24" customHeight="1" x14ac:dyDescent="0.25">
      <c r="A2235" s="88">
        <v>1835</v>
      </c>
      <c r="B2235" s="69" t="s">
        <v>2405</v>
      </c>
      <c r="C2235" s="69" t="s">
        <v>74</v>
      </c>
      <c r="D2235" s="69" t="s">
        <v>2431</v>
      </c>
      <c r="E2235" s="70">
        <v>100</v>
      </c>
      <c r="F2235" s="69" t="s">
        <v>278</v>
      </c>
      <c r="G2235" s="70">
        <f>32+11</f>
        <v>43</v>
      </c>
      <c r="H2235" s="69" t="s">
        <v>15</v>
      </c>
      <c r="I2235" s="80">
        <f>L2235-52020</f>
        <v>12750247.74</v>
      </c>
      <c r="J2235" s="162">
        <v>2.3694236784663414E-4</v>
      </c>
      <c r="K2235" s="162">
        <v>2.7809402807428937E-2</v>
      </c>
      <c r="L2235" s="80">
        <v>12802267.74</v>
      </c>
    </row>
    <row r="2236" spans="1:12" ht="31.5" customHeight="1" x14ac:dyDescent="0.25">
      <c r="A2236" s="64">
        <v>1836</v>
      </c>
      <c r="B2236" s="69" t="s">
        <v>2406</v>
      </c>
      <c r="C2236" s="69" t="s">
        <v>74</v>
      </c>
      <c r="D2236" s="69" t="s">
        <v>2431</v>
      </c>
      <c r="E2236" s="70">
        <v>100</v>
      </c>
      <c r="F2236" s="69" t="s">
        <v>2407</v>
      </c>
      <c r="G2236" s="70">
        <v>603</v>
      </c>
      <c r="H2236" s="69" t="s">
        <v>15</v>
      </c>
      <c r="I2236" s="80">
        <f>L2236</f>
        <v>15915538.470000001</v>
      </c>
      <c r="J2236" s="162">
        <v>3.3227034374772187E-3</v>
      </c>
      <c r="K2236" s="162">
        <v>3.4713178067970724E-2</v>
      </c>
      <c r="L2236" s="80">
        <v>15915538.470000001</v>
      </c>
    </row>
    <row r="2237" spans="1:12" ht="31.5" customHeight="1" x14ac:dyDescent="0.25">
      <c r="A2237" s="64">
        <v>1837</v>
      </c>
      <c r="B2237" s="69" t="s">
        <v>2408</v>
      </c>
      <c r="C2237" s="69" t="s">
        <v>74</v>
      </c>
      <c r="D2237" s="69" t="s">
        <v>2431</v>
      </c>
      <c r="E2237" s="70">
        <v>100</v>
      </c>
      <c r="F2237" s="69" t="s">
        <v>2407</v>
      </c>
      <c r="G2237" s="70">
        <v>1219</v>
      </c>
      <c r="H2237" s="69" t="s">
        <v>15</v>
      </c>
      <c r="I2237" s="80">
        <f>L2237-2269944.31</f>
        <v>31089705.140000001</v>
      </c>
      <c r="J2237" s="162">
        <v>6.7170406140708615E-3</v>
      </c>
      <c r="K2237" s="162">
        <v>6.7809359553860235E-2</v>
      </c>
      <c r="L2237" s="80">
        <v>33359649.449999999</v>
      </c>
    </row>
    <row r="2238" spans="1:12" ht="31.5" customHeight="1" x14ac:dyDescent="0.25">
      <c r="A2238" s="88">
        <v>1838</v>
      </c>
      <c r="B2238" s="69" t="s">
        <v>2409</v>
      </c>
      <c r="C2238" s="69" t="s">
        <v>74</v>
      </c>
      <c r="D2238" s="69" t="s">
        <v>2431</v>
      </c>
      <c r="E2238" s="70">
        <v>100</v>
      </c>
      <c r="F2238" s="69" t="s">
        <v>2407</v>
      </c>
      <c r="G2238" s="70">
        <v>1050</v>
      </c>
      <c r="H2238" s="69" t="s">
        <v>15</v>
      </c>
      <c r="I2238" s="80">
        <f>L2238-350000</f>
        <v>29932624.57</v>
      </c>
      <c r="J2238" s="162">
        <v>5.7858020055573459E-3</v>
      </c>
      <c r="K2238" s="162">
        <v>6.5285665872926363E-2</v>
      </c>
      <c r="L2238" s="80">
        <v>30282624.57</v>
      </c>
    </row>
    <row r="2239" spans="1:12" ht="33" customHeight="1" x14ac:dyDescent="0.25">
      <c r="A2239" s="64">
        <v>1839</v>
      </c>
      <c r="B2239" s="84" t="s">
        <v>2410</v>
      </c>
      <c r="C2239" s="84" t="s">
        <v>74</v>
      </c>
      <c r="D2239" s="69" t="s">
        <v>2431</v>
      </c>
      <c r="E2239" s="76">
        <v>100</v>
      </c>
      <c r="F2239" s="84" t="s">
        <v>2407</v>
      </c>
      <c r="G2239" s="76">
        <v>60</v>
      </c>
      <c r="H2239" s="84" t="s">
        <v>15</v>
      </c>
      <c r="I2239" s="86">
        <v>4303893.3899999997</v>
      </c>
      <c r="J2239" s="163">
        <v>3.3061725746041975E-4</v>
      </c>
      <c r="K2239" s="163">
        <v>9.3871670075283443E-3</v>
      </c>
      <c r="L2239" s="86">
        <v>4303893.3899999997</v>
      </c>
    </row>
    <row r="2240" spans="1:12" ht="31.5" customHeight="1" x14ac:dyDescent="0.25">
      <c r="A2240" s="64">
        <v>1840</v>
      </c>
      <c r="B2240" s="69" t="s">
        <v>2411</v>
      </c>
      <c r="C2240" s="69" t="s">
        <v>74</v>
      </c>
      <c r="D2240" s="69" t="s">
        <v>2431</v>
      </c>
      <c r="E2240" s="70">
        <v>100</v>
      </c>
      <c r="F2240" s="69" t="s">
        <v>2412</v>
      </c>
      <c r="G2240" s="70">
        <v>264796</v>
      </c>
      <c r="H2240" s="69" t="s">
        <v>33</v>
      </c>
      <c r="I2240" s="80">
        <v>39057532.109999999</v>
      </c>
      <c r="J2240" s="162">
        <v>1.4706338260071006</v>
      </c>
      <c r="K2240" s="162">
        <v>1.7683300773115598</v>
      </c>
      <c r="L2240" s="80">
        <v>39057532.109999999</v>
      </c>
    </row>
    <row r="2241" spans="1:12" ht="47.25" customHeight="1" x14ac:dyDescent="0.25">
      <c r="A2241" s="88">
        <v>1841</v>
      </c>
      <c r="B2241" s="69" t="s">
        <v>2413</v>
      </c>
      <c r="C2241" s="69" t="s">
        <v>74</v>
      </c>
      <c r="D2241" s="69" t="s">
        <v>2431</v>
      </c>
      <c r="E2241" s="70">
        <v>100</v>
      </c>
      <c r="F2241" s="69" t="s">
        <v>2414</v>
      </c>
      <c r="G2241" s="70">
        <v>143</v>
      </c>
      <c r="H2241" s="69" t="s">
        <v>15</v>
      </c>
      <c r="I2241" s="80">
        <v>46991673.909999996</v>
      </c>
      <c r="J2241" s="184" t="s">
        <v>201</v>
      </c>
      <c r="K2241" s="183" t="s">
        <v>201</v>
      </c>
      <c r="L2241" s="80">
        <v>46991673.909999996</v>
      </c>
    </row>
    <row r="2242" spans="1:12" ht="31.5" customHeight="1" x14ac:dyDescent="0.25">
      <c r="A2242" s="64">
        <v>1842</v>
      </c>
      <c r="B2242" s="69" t="s">
        <v>2415</v>
      </c>
      <c r="C2242" s="69" t="s">
        <v>74</v>
      </c>
      <c r="D2242" s="69" t="s">
        <v>2431</v>
      </c>
      <c r="E2242" s="70">
        <v>100</v>
      </c>
      <c r="F2242" s="69" t="s">
        <v>746</v>
      </c>
      <c r="G2242" s="70">
        <v>157</v>
      </c>
      <c r="H2242" s="84" t="s">
        <v>15</v>
      </c>
      <c r="I2242" s="80">
        <v>16474219</v>
      </c>
      <c r="J2242" s="162">
        <v>3.9276353451256953E-4</v>
      </c>
      <c r="K2242" s="162">
        <v>0.36759173867364286</v>
      </c>
      <c r="L2242" s="80">
        <v>16474219</v>
      </c>
    </row>
    <row r="2243" spans="1:12" ht="31.5" customHeight="1" x14ac:dyDescent="0.25">
      <c r="A2243" s="88">
        <v>1843</v>
      </c>
      <c r="B2243" s="69" t="s">
        <v>2416</v>
      </c>
      <c r="C2243" s="69" t="s">
        <v>74</v>
      </c>
      <c r="D2243" s="69" t="s">
        <v>2431</v>
      </c>
      <c r="E2243" s="70">
        <v>100</v>
      </c>
      <c r="F2243" s="84" t="s">
        <v>354</v>
      </c>
      <c r="G2243" s="70">
        <v>0</v>
      </c>
      <c r="H2243" s="69" t="s">
        <v>104</v>
      </c>
      <c r="I2243" s="80">
        <v>0</v>
      </c>
      <c r="J2243" s="162">
        <v>0</v>
      </c>
      <c r="K2243" s="162">
        <v>0</v>
      </c>
      <c r="L2243" s="80">
        <v>0</v>
      </c>
    </row>
    <row r="2244" spans="1:12" ht="31.5" customHeight="1" x14ac:dyDescent="0.25">
      <c r="A2244" s="64">
        <v>1844</v>
      </c>
      <c r="B2244" s="84" t="s">
        <v>2417</v>
      </c>
      <c r="C2244" s="69" t="s">
        <v>74</v>
      </c>
      <c r="D2244" s="69" t="s">
        <v>2431</v>
      </c>
      <c r="E2244" s="70">
        <v>100</v>
      </c>
      <c r="F2244" s="84" t="s">
        <v>354</v>
      </c>
      <c r="G2244" s="73">
        <v>24199.15</v>
      </c>
      <c r="H2244" s="71" t="s">
        <v>104</v>
      </c>
      <c r="I2244" s="72">
        <v>53833983.789999999</v>
      </c>
      <c r="J2244" s="162">
        <v>9.7483913775669416E-3</v>
      </c>
      <c r="K2244" s="162">
        <v>0.55171921159980031</v>
      </c>
      <c r="L2244" s="72">
        <v>16193840</v>
      </c>
    </row>
    <row r="2245" spans="1:12" ht="31.5" customHeight="1" x14ac:dyDescent="0.25">
      <c r="A2245" s="64">
        <v>1845</v>
      </c>
      <c r="B2245" s="71" t="s">
        <v>2418</v>
      </c>
      <c r="C2245" s="71" t="s">
        <v>74</v>
      </c>
      <c r="D2245" s="69" t="s">
        <v>2431</v>
      </c>
      <c r="E2245" s="73">
        <v>100</v>
      </c>
      <c r="F2245" s="71" t="s">
        <v>354</v>
      </c>
      <c r="G2245" s="73">
        <v>363775.83</v>
      </c>
      <c r="H2245" s="71" t="s">
        <v>2419</v>
      </c>
      <c r="I2245" s="72">
        <v>9454533.9299999997</v>
      </c>
      <c r="J2245" s="162">
        <v>0.14654354241943449</v>
      </c>
      <c r="K2245" s="162">
        <v>9.6895077025158094E-2</v>
      </c>
      <c r="L2245" s="72">
        <v>3364056.74</v>
      </c>
    </row>
    <row r="2246" spans="1:12" ht="31.5" customHeight="1" x14ac:dyDescent="0.25">
      <c r="A2246" s="88">
        <v>1846</v>
      </c>
      <c r="B2246" s="84" t="s">
        <v>2420</v>
      </c>
      <c r="C2246" s="69" t="s">
        <v>74</v>
      </c>
      <c r="D2246" s="69" t="s">
        <v>2431</v>
      </c>
      <c r="E2246" s="70">
        <v>100</v>
      </c>
      <c r="F2246" s="84" t="s">
        <v>354</v>
      </c>
      <c r="G2246" s="73">
        <v>18</v>
      </c>
      <c r="H2246" s="71" t="s">
        <v>221</v>
      </c>
      <c r="I2246" s="72">
        <v>4099996.87</v>
      </c>
      <c r="J2246" s="164">
        <v>7.2511243079283753E-6</v>
      </c>
      <c r="K2246" s="164">
        <v>4.2018941966138472E-2</v>
      </c>
      <c r="L2246" s="72">
        <v>4099996.87</v>
      </c>
    </row>
    <row r="2247" spans="1:12" ht="47.25" customHeight="1" x14ac:dyDescent="0.25">
      <c r="A2247" s="64">
        <v>1847</v>
      </c>
      <c r="B2247" s="69" t="s">
        <v>2421</v>
      </c>
      <c r="C2247" s="69" t="s">
        <v>74</v>
      </c>
      <c r="D2247" s="69" t="s">
        <v>2431</v>
      </c>
      <c r="E2247" s="70">
        <v>100</v>
      </c>
      <c r="F2247" s="69" t="s">
        <v>2412</v>
      </c>
      <c r="G2247" s="70">
        <v>289289</v>
      </c>
      <c r="H2247" s="69" t="s">
        <v>33</v>
      </c>
      <c r="I2247" s="80">
        <v>118371649.40000001</v>
      </c>
      <c r="J2247" s="162">
        <v>1.6066639559954385</v>
      </c>
      <c r="K2247" s="162">
        <v>5.3592773692274864</v>
      </c>
      <c r="L2247" s="80">
        <v>118371649.42</v>
      </c>
    </row>
    <row r="2248" spans="1:12" ht="31.5" customHeight="1" x14ac:dyDescent="0.25">
      <c r="A2248" s="88">
        <v>1848</v>
      </c>
      <c r="B2248" s="69" t="s">
        <v>2422</v>
      </c>
      <c r="C2248" s="69" t="s">
        <v>74</v>
      </c>
      <c r="D2248" s="69" t="s">
        <v>2431</v>
      </c>
      <c r="E2248" s="70">
        <v>100</v>
      </c>
      <c r="F2248" s="69" t="s">
        <v>2412</v>
      </c>
      <c r="G2248" s="70">
        <v>14548</v>
      </c>
      <c r="H2248" s="69" t="s">
        <v>33</v>
      </c>
      <c r="I2248" s="80">
        <v>9854484.8499999996</v>
      </c>
      <c r="J2248" s="162">
        <v>8.0797220882306744E-2</v>
      </c>
      <c r="K2248" s="162">
        <v>0.44616188005909563</v>
      </c>
      <c r="L2248" s="80">
        <v>9854484.8499999996</v>
      </c>
    </row>
    <row r="2249" spans="1:12" ht="31.5" customHeight="1" x14ac:dyDescent="0.25">
      <c r="A2249" s="64">
        <v>1849</v>
      </c>
      <c r="B2249" s="69" t="s">
        <v>2423</v>
      </c>
      <c r="C2249" s="69" t="s">
        <v>74</v>
      </c>
      <c r="D2249" s="69" t="s">
        <v>2431</v>
      </c>
      <c r="E2249" s="70">
        <v>100</v>
      </c>
      <c r="F2249" s="69" t="s">
        <v>2424</v>
      </c>
      <c r="G2249" s="70">
        <v>77</v>
      </c>
      <c r="H2249" s="69" t="s">
        <v>2111</v>
      </c>
      <c r="I2249" s="80">
        <v>4995691</v>
      </c>
      <c r="J2249" s="184" t="s">
        <v>201</v>
      </c>
      <c r="K2249" s="183" t="s">
        <v>201</v>
      </c>
      <c r="L2249" s="80">
        <v>4995691</v>
      </c>
    </row>
    <row r="2250" spans="1:12" ht="94.5" customHeight="1" x14ac:dyDescent="0.25">
      <c r="A2250" s="64">
        <v>1850</v>
      </c>
      <c r="B2250" s="69" t="s">
        <v>2425</v>
      </c>
      <c r="C2250" s="69" t="s">
        <v>74</v>
      </c>
      <c r="D2250" s="69" t="s">
        <v>2431</v>
      </c>
      <c r="E2250" s="70">
        <v>100</v>
      </c>
      <c r="F2250" s="69" t="s">
        <v>2426</v>
      </c>
      <c r="G2250" s="70" t="s">
        <v>201</v>
      </c>
      <c r="H2250" s="69" t="s">
        <v>201</v>
      </c>
      <c r="I2250" s="80">
        <v>0</v>
      </c>
      <c r="J2250" s="184" t="s">
        <v>201</v>
      </c>
      <c r="K2250" s="183" t="s">
        <v>201</v>
      </c>
      <c r="L2250" s="80">
        <v>0</v>
      </c>
    </row>
    <row r="2251" spans="1:12" ht="173.25" customHeight="1" x14ac:dyDescent="0.25">
      <c r="A2251" s="88">
        <v>1851</v>
      </c>
      <c r="B2251" s="69" t="s">
        <v>2427</v>
      </c>
      <c r="C2251" s="69" t="s">
        <v>74</v>
      </c>
      <c r="D2251" s="69" t="s">
        <v>2431</v>
      </c>
      <c r="E2251" s="70">
        <v>100</v>
      </c>
      <c r="F2251" s="69" t="s">
        <v>2428</v>
      </c>
      <c r="G2251" s="70" t="s">
        <v>201</v>
      </c>
      <c r="H2251" s="69" t="s">
        <v>201</v>
      </c>
      <c r="I2251" s="80">
        <v>0</v>
      </c>
      <c r="J2251" s="184" t="s">
        <v>201</v>
      </c>
      <c r="K2251" s="183" t="s">
        <v>201</v>
      </c>
      <c r="L2251" s="80">
        <v>0</v>
      </c>
    </row>
    <row r="2252" spans="1:12" ht="31.5" customHeight="1" x14ac:dyDescent="0.25">
      <c r="A2252" s="64">
        <v>1852</v>
      </c>
      <c r="B2252" s="22" t="s">
        <v>2429</v>
      </c>
      <c r="C2252" s="69" t="s">
        <v>78</v>
      </c>
      <c r="D2252" s="69" t="s">
        <v>2431</v>
      </c>
      <c r="E2252" s="78">
        <v>100</v>
      </c>
      <c r="F2252" s="1" t="s">
        <v>81</v>
      </c>
      <c r="G2252" s="70" t="s">
        <v>201</v>
      </c>
      <c r="H2252" s="69" t="s">
        <v>201</v>
      </c>
      <c r="I2252" s="2">
        <v>9454384.7300000004</v>
      </c>
      <c r="J2252" s="183" t="s">
        <v>201</v>
      </c>
      <c r="K2252" s="166">
        <v>3.7210174067691755</v>
      </c>
      <c r="L2252" s="2">
        <v>3637643</v>
      </c>
    </row>
    <row r="2253" spans="1:12" ht="15.75" customHeight="1" x14ac:dyDescent="0.25">
      <c r="A2253" s="188">
        <v>1853</v>
      </c>
      <c r="B2253" s="208" t="s">
        <v>2430</v>
      </c>
      <c r="C2253" s="208" t="s">
        <v>78</v>
      </c>
      <c r="D2253" s="208" t="s">
        <v>2431</v>
      </c>
      <c r="E2253" s="214">
        <v>100</v>
      </c>
      <c r="F2253" s="208" t="s">
        <v>83</v>
      </c>
      <c r="G2253" s="87">
        <v>7567</v>
      </c>
      <c r="H2253" s="69" t="s">
        <v>84</v>
      </c>
      <c r="I2253" s="81">
        <v>46316113</v>
      </c>
      <c r="J2253" s="162">
        <v>4.0449227506351361E-2</v>
      </c>
      <c r="K2253" s="162">
        <v>0.10775691898839031</v>
      </c>
      <c r="L2253" s="81">
        <v>46316113</v>
      </c>
    </row>
    <row r="2254" spans="1:12" ht="15.75" customHeight="1" x14ac:dyDescent="0.25">
      <c r="A2254" s="188"/>
      <c r="B2254" s="196" t="s">
        <v>2430</v>
      </c>
      <c r="C2254" s="196" t="s">
        <v>78</v>
      </c>
      <c r="D2254" s="196" t="s">
        <v>2431</v>
      </c>
      <c r="E2254" s="199">
        <v>1</v>
      </c>
      <c r="F2254" s="196" t="s">
        <v>83</v>
      </c>
      <c r="G2254" s="87">
        <v>157143</v>
      </c>
      <c r="H2254" s="69" t="s">
        <v>85</v>
      </c>
      <c r="I2254" s="81">
        <v>114706558</v>
      </c>
      <c r="J2254" s="162">
        <v>0.84000435549498775</v>
      </c>
      <c r="K2254" s="162">
        <v>0.26687095434461638</v>
      </c>
      <c r="L2254" s="81">
        <v>98172417</v>
      </c>
    </row>
    <row r="2255" spans="1:12" ht="31.5" customHeight="1" x14ac:dyDescent="0.25">
      <c r="A2255" s="188"/>
      <c r="B2255" s="196" t="s">
        <v>2430</v>
      </c>
      <c r="C2255" s="196" t="s">
        <v>78</v>
      </c>
      <c r="D2255" s="196" t="s">
        <v>2431</v>
      </c>
      <c r="E2255" s="199">
        <v>1</v>
      </c>
      <c r="F2255" s="196" t="s">
        <v>83</v>
      </c>
      <c r="G2255" s="87">
        <v>14137</v>
      </c>
      <c r="H2255" s="69" t="s">
        <v>86</v>
      </c>
      <c r="I2255" s="81">
        <v>8465827</v>
      </c>
      <c r="J2255" s="162">
        <v>7.5569014042194946E-2</v>
      </c>
      <c r="K2255" s="162">
        <v>1.9696200201617251E-2</v>
      </c>
      <c r="L2255" s="81">
        <v>8465827</v>
      </c>
    </row>
    <row r="2256" spans="1:12" ht="15.75" customHeight="1" x14ac:dyDescent="0.25">
      <c r="A2256" s="188"/>
      <c r="B2256" s="196" t="s">
        <v>2430</v>
      </c>
      <c r="C2256" s="196" t="s">
        <v>78</v>
      </c>
      <c r="D2256" s="196" t="s">
        <v>2431</v>
      </c>
      <c r="E2256" s="199">
        <v>1</v>
      </c>
      <c r="F2256" s="196" t="s">
        <v>83</v>
      </c>
      <c r="G2256" s="87">
        <v>25358</v>
      </c>
      <c r="H2256" s="69" t="s">
        <v>87</v>
      </c>
      <c r="I2256" s="81">
        <v>82198980</v>
      </c>
      <c r="J2256" s="162">
        <v>0.13555061597807028</v>
      </c>
      <c r="K2256" s="162">
        <v>0.19124033203711016</v>
      </c>
      <c r="L2256" s="81">
        <v>82055015</v>
      </c>
    </row>
    <row r="2257" spans="1:12" ht="31.5" customHeight="1" x14ac:dyDescent="0.25">
      <c r="A2257" s="188"/>
      <c r="B2257" s="196" t="s">
        <v>2430</v>
      </c>
      <c r="C2257" s="196" t="s">
        <v>78</v>
      </c>
      <c r="D2257" s="196" t="s">
        <v>2431</v>
      </c>
      <c r="E2257" s="199">
        <v>1</v>
      </c>
      <c r="F2257" s="196" t="s">
        <v>83</v>
      </c>
      <c r="G2257" s="87">
        <v>4349</v>
      </c>
      <c r="H2257" s="69" t="s">
        <v>88</v>
      </c>
      <c r="I2257" s="81">
        <v>151359289</v>
      </c>
      <c r="J2257" s="162">
        <v>2.3247481224411535E-2</v>
      </c>
      <c r="K2257" s="162">
        <v>0.35214549724657068</v>
      </c>
      <c r="L2257" s="81">
        <v>150692991</v>
      </c>
    </row>
    <row r="2258" spans="1:12" ht="15.75" customHeight="1" x14ac:dyDescent="0.25">
      <c r="A2258" s="188"/>
      <c r="B2258" s="196" t="s">
        <v>2430</v>
      </c>
      <c r="C2258" s="196" t="s">
        <v>78</v>
      </c>
      <c r="D2258" s="196" t="s">
        <v>2431</v>
      </c>
      <c r="E2258" s="199">
        <v>1</v>
      </c>
      <c r="F2258" s="196" t="s">
        <v>83</v>
      </c>
      <c r="G2258" s="87">
        <v>1428</v>
      </c>
      <c r="H2258" s="69" t="s">
        <v>89</v>
      </c>
      <c r="I2258" s="81">
        <v>16135539</v>
      </c>
      <c r="J2258" s="162">
        <v>7.6333417310783334E-3</v>
      </c>
      <c r="K2258" s="162">
        <v>3.754019619170141E-2</v>
      </c>
      <c r="L2258" s="81">
        <v>16135539</v>
      </c>
    </row>
    <row r="2259" spans="1:12" ht="47.25" customHeight="1" x14ac:dyDescent="0.25">
      <c r="A2259" s="64">
        <v>1854</v>
      </c>
      <c r="B2259" s="25" t="s">
        <v>2432</v>
      </c>
      <c r="C2259" s="71" t="s">
        <v>78</v>
      </c>
      <c r="D2259" s="69" t="s">
        <v>2431</v>
      </c>
      <c r="E2259" s="73">
        <v>100</v>
      </c>
      <c r="F2259" s="71" t="s">
        <v>90</v>
      </c>
      <c r="G2259" s="29">
        <v>4.3</v>
      </c>
      <c r="H2259" s="71" t="s">
        <v>91</v>
      </c>
      <c r="I2259" s="72">
        <v>6342.5</v>
      </c>
      <c r="J2259" s="164">
        <v>1.8729691352109491E-2</v>
      </c>
      <c r="K2259" s="164">
        <v>1.6296367127765256E-2</v>
      </c>
      <c r="L2259" s="72">
        <v>0</v>
      </c>
    </row>
    <row r="2260" spans="1:12" ht="31.5" customHeight="1" x14ac:dyDescent="0.25">
      <c r="A2260" s="64">
        <v>1855</v>
      </c>
      <c r="B2260" s="109" t="s">
        <v>2433</v>
      </c>
      <c r="C2260" s="69" t="s">
        <v>78</v>
      </c>
      <c r="D2260" s="69" t="s">
        <v>2431</v>
      </c>
      <c r="E2260" s="70">
        <v>100</v>
      </c>
      <c r="F2260" s="69" t="s">
        <v>202</v>
      </c>
      <c r="G2260" s="70" t="s">
        <v>201</v>
      </c>
      <c r="H2260" s="69" t="s">
        <v>201</v>
      </c>
      <c r="I2260" s="80">
        <f t="shared" ref="I2260" si="17">L2260+N2260</f>
        <v>21946900</v>
      </c>
      <c r="J2260" s="162" t="s">
        <v>201</v>
      </c>
      <c r="K2260" s="162">
        <v>3.8919816020943494</v>
      </c>
      <c r="L2260" s="12">
        <v>21946900</v>
      </c>
    </row>
    <row r="2261" spans="1:12" ht="47.25" customHeight="1" x14ac:dyDescent="0.25">
      <c r="A2261" s="64">
        <v>1856</v>
      </c>
      <c r="B2261" s="69" t="s">
        <v>2434</v>
      </c>
      <c r="C2261" s="69" t="s">
        <v>74</v>
      </c>
      <c r="D2261" s="69" t="s">
        <v>2431</v>
      </c>
      <c r="E2261" s="70">
        <v>100</v>
      </c>
      <c r="F2261" s="69" t="s">
        <v>200</v>
      </c>
      <c r="G2261" s="70" t="s">
        <v>201</v>
      </c>
      <c r="H2261" s="69" t="s">
        <v>201</v>
      </c>
      <c r="I2261" s="80">
        <v>29932624.57</v>
      </c>
      <c r="J2261" s="162" t="s">
        <v>201</v>
      </c>
      <c r="K2261" s="162">
        <v>0.59466654490492654</v>
      </c>
      <c r="L2261" s="80">
        <v>30282624.57</v>
      </c>
    </row>
    <row r="2262" spans="1:12" ht="47.25" customHeight="1" x14ac:dyDescent="0.25">
      <c r="A2262" s="64">
        <v>1857</v>
      </c>
      <c r="B2262" s="69" t="s">
        <v>2435</v>
      </c>
      <c r="C2262" s="69" t="s">
        <v>74</v>
      </c>
      <c r="D2262" s="69" t="s">
        <v>2431</v>
      </c>
      <c r="E2262" s="70">
        <v>100</v>
      </c>
      <c r="F2262" s="69" t="s">
        <v>200</v>
      </c>
      <c r="G2262" s="70" t="s">
        <v>201</v>
      </c>
      <c r="H2262" s="69" t="s">
        <v>201</v>
      </c>
      <c r="I2262" s="80">
        <v>3303893.39</v>
      </c>
      <c r="J2262" s="162" t="s">
        <v>201</v>
      </c>
      <c r="K2262" s="162">
        <v>6.5637908308737558E-2</v>
      </c>
      <c r="L2262" s="80">
        <v>4303893.3899999997</v>
      </c>
    </row>
    <row r="2263" spans="1:12" ht="63" customHeight="1" x14ac:dyDescent="0.25">
      <c r="A2263" s="64">
        <v>1858</v>
      </c>
      <c r="B2263" s="13" t="s">
        <v>2436</v>
      </c>
      <c r="C2263" s="69" t="s">
        <v>74</v>
      </c>
      <c r="D2263" s="69" t="s">
        <v>2431</v>
      </c>
      <c r="E2263" s="83">
        <v>100</v>
      </c>
      <c r="F2263" s="13" t="s">
        <v>32</v>
      </c>
      <c r="G2263" s="83">
        <v>603</v>
      </c>
      <c r="H2263" s="13" t="s">
        <v>136</v>
      </c>
      <c r="I2263" s="14">
        <v>0</v>
      </c>
      <c r="J2263" s="169">
        <v>3.3489637195512076E-3</v>
      </c>
      <c r="K2263" s="169">
        <v>0</v>
      </c>
      <c r="L2263" s="14">
        <v>16392605</v>
      </c>
    </row>
    <row r="2264" spans="1:12" ht="31.5" customHeight="1" x14ac:dyDescent="0.25">
      <c r="A2264" s="64">
        <v>1859</v>
      </c>
      <c r="B2264" s="69" t="s">
        <v>2437</v>
      </c>
      <c r="C2264" s="69" t="s">
        <v>74</v>
      </c>
      <c r="D2264" s="69" t="s">
        <v>2438</v>
      </c>
      <c r="E2264" s="70">
        <v>100</v>
      </c>
      <c r="F2264" s="69" t="s">
        <v>2439</v>
      </c>
      <c r="G2264" s="70">
        <v>78249.600000000006</v>
      </c>
      <c r="H2264" s="69" t="s">
        <v>599</v>
      </c>
      <c r="I2264" s="81">
        <v>3627732</v>
      </c>
      <c r="J2264" s="178"/>
      <c r="K2264" s="178"/>
      <c r="L2264" s="81">
        <v>0</v>
      </c>
    </row>
    <row r="2265" spans="1:12" ht="31.5" customHeight="1" x14ac:dyDescent="0.25">
      <c r="A2265" s="64">
        <v>1860</v>
      </c>
      <c r="B2265" s="69" t="s">
        <v>2440</v>
      </c>
      <c r="C2265" s="69" t="s">
        <v>74</v>
      </c>
      <c r="D2265" s="69" t="s">
        <v>2438</v>
      </c>
      <c r="E2265" s="70">
        <v>100</v>
      </c>
      <c r="F2265" s="69" t="s">
        <v>229</v>
      </c>
      <c r="G2265" s="70">
        <v>1096</v>
      </c>
      <c r="H2265" s="69" t="s">
        <v>2441</v>
      </c>
      <c r="I2265" s="81">
        <v>33759724</v>
      </c>
      <c r="J2265" s="178">
        <v>4.4151290230497219E-4</v>
      </c>
      <c r="K2265" s="178">
        <v>0.34598755280241278</v>
      </c>
      <c r="L2265" s="81">
        <v>9189359</v>
      </c>
    </row>
    <row r="2266" spans="1:12" ht="31.5" customHeight="1" x14ac:dyDescent="0.25">
      <c r="A2266" s="64">
        <v>1861</v>
      </c>
      <c r="B2266" s="69" t="s">
        <v>2442</v>
      </c>
      <c r="C2266" s="69" t="s">
        <v>74</v>
      </c>
      <c r="D2266" s="69" t="s">
        <v>2438</v>
      </c>
      <c r="E2266" s="70">
        <v>100</v>
      </c>
      <c r="F2266" s="69" t="s">
        <v>2443</v>
      </c>
      <c r="G2266" s="70">
        <v>1439</v>
      </c>
      <c r="H2266" s="69" t="s">
        <v>2441</v>
      </c>
      <c r="I2266" s="81">
        <v>41748305</v>
      </c>
      <c r="J2266" s="178">
        <v>5.7968710439494067E-4</v>
      </c>
      <c r="K2266" s="178">
        <v>0.42785876687258267</v>
      </c>
      <c r="L2266" s="81">
        <v>5386903</v>
      </c>
    </row>
    <row r="2267" spans="1:12" ht="31.5" customHeight="1" x14ac:dyDescent="0.25">
      <c r="A2267" s="64">
        <v>1862</v>
      </c>
      <c r="B2267" s="69" t="s">
        <v>2444</v>
      </c>
      <c r="C2267" s="69" t="s">
        <v>74</v>
      </c>
      <c r="D2267" s="69" t="s">
        <v>2438</v>
      </c>
      <c r="E2267" s="70">
        <v>100</v>
      </c>
      <c r="F2267" s="69" t="s">
        <v>2445</v>
      </c>
      <c r="G2267" s="70">
        <v>0</v>
      </c>
      <c r="H2267" s="69" t="s">
        <v>201</v>
      </c>
      <c r="I2267" s="81">
        <v>7968761</v>
      </c>
      <c r="J2267" s="184" t="s">
        <v>201</v>
      </c>
      <c r="K2267" s="183" t="s">
        <v>201</v>
      </c>
      <c r="L2267" s="81">
        <v>0</v>
      </c>
    </row>
    <row r="2268" spans="1:12" ht="31.5" customHeight="1" x14ac:dyDescent="0.25">
      <c r="A2268" s="64">
        <v>1863</v>
      </c>
      <c r="B2268" s="69" t="s">
        <v>2446</v>
      </c>
      <c r="C2268" s="69" t="s">
        <v>74</v>
      </c>
      <c r="D2268" s="69" t="s">
        <v>2438</v>
      </c>
      <c r="E2268" s="70">
        <v>100</v>
      </c>
      <c r="F2268" s="69" t="s">
        <v>2447</v>
      </c>
      <c r="G2268" s="70">
        <v>24812</v>
      </c>
      <c r="H2268" s="69" t="s">
        <v>730</v>
      </c>
      <c r="I2268" s="81">
        <v>4745</v>
      </c>
      <c r="J2268" s="184" t="s">
        <v>201</v>
      </c>
      <c r="K2268" s="183" t="s">
        <v>201</v>
      </c>
      <c r="L2268" s="80">
        <v>17073683</v>
      </c>
    </row>
    <row r="2269" spans="1:12" ht="157.5" customHeight="1" x14ac:dyDescent="0.25">
      <c r="A2269" s="64">
        <v>1864</v>
      </c>
      <c r="B2269" s="69" t="s">
        <v>2448</v>
      </c>
      <c r="C2269" s="69" t="s">
        <v>74</v>
      </c>
      <c r="D2269" s="69" t="s">
        <v>2438</v>
      </c>
      <c r="E2269" s="70">
        <v>100</v>
      </c>
      <c r="F2269" s="142" t="s">
        <v>2449</v>
      </c>
      <c r="G2269" s="70">
        <v>300</v>
      </c>
      <c r="H2269" s="69" t="s">
        <v>730</v>
      </c>
      <c r="I2269" s="80">
        <v>48340</v>
      </c>
      <c r="J2269" s="184" t="s">
        <v>201</v>
      </c>
      <c r="K2269" s="183" t="s">
        <v>201</v>
      </c>
      <c r="L2269" s="80">
        <v>15259648</v>
      </c>
    </row>
    <row r="2270" spans="1:12" ht="31.5" customHeight="1" x14ac:dyDescent="0.25">
      <c r="A2270" s="64">
        <v>1865</v>
      </c>
      <c r="B2270" s="69" t="s">
        <v>2450</v>
      </c>
      <c r="C2270" s="69" t="s">
        <v>74</v>
      </c>
      <c r="D2270" s="69" t="s">
        <v>2438</v>
      </c>
      <c r="E2270" s="70">
        <v>100</v>
      </c>
      <c r="F2270" s="69" t="s">
        <v>2447</v>
      </c>
      <c r="G2270" s="70">
        <v>791</v>
      </c>
      <c r="H2270" s="69" t="s">
        <v>33</v>
      </c>
      <c r="I2270" s="81">
        <v>0</v>
      </c>
      <c r="J2270" s="184" t="s">
        <v>201</v>
      </c>
      <c r="K2270" s="183" t="s">
        <v>201</v>
      </c>
      <c r="L2270" s="80">
        <v>8222203</v>
      </c>
    </row>
    <row r="2271" spans="1:12" ht="47.25" customHeight="1" x14ac:dyDescent="0.25">
      <c r="A2271" s="64">
        <v>1866</v>
      </c>
      <c r="B2271" s="69" t="s">
        <v>2451</v>
      </c>
      <c r="C2271" s="69" t="s">
        <v>74</v>
      </c>
      <c r="D2271" s="69" t="s">
        <v>2438</v>
      </c>
      <c r="E2271" s="70">
        <v>100</v>
      </c>
      <c r="F2271" s="69" t="s">
        <v>2452</v>
      </c>
      <c r="G2271" s="70">
        <v>52082</v>
      </c>
      <c r="H2271" s="69" t="s">
        <v>730</v>
      </c>
      <c r="I2271" s="81">
        <v>10129590</v>
      </c>
      <c r="J2271" s="178">
        <v>22.126867732465513</v>
      </c>
      <c r="K2271" s="178">
        <v>0.20124290379269918</v>
      </c>
      <c r="L2271" s="81">
        <v>34129693</v>
      </c>
    </row>
    <row r="2272" spans="1:12" ht="63" customHeight="1" x14ac:dyDescent="0.25">
      <c r="A2272" s="64">
        <v>1867</v>
      </c>
      <c r="B2272" s="69" t="s">
        <v>2453</v>
      </c>
      <c r="C2272" s="69" t="s">
        <v>74</v>
      </c>
      <c r="D2272" s="69" t="s">
        <v>2438</v>
      </c>
      <c r="E2272" s="70">
        <v>100</v>
      </c>
      <c r="F2272" s="69" t="s">
        <v>2454</v>
      </c>
      <c r="G2272" s="70">
        <v>163</v>
      </c>
      <c r="H2272" s="69" t="s">
        <v>2455</v>
      </c>
      <c r="I2272" s="81">
        <v>9170374</v>
      </c>
      <c r="J2272" s="184" t="s">
        <v>201</v>
      </c>
      <c r="K2272" s="183" t="s">
        <v>201</v>
      </c>
      <c r="L2272" s="80">
        <v>0</v>
      </c>
    </row>
    <row r="2273" spans="1:12" ht="78.75" customHeight="1" x14ac:dyDescent="0.25">
      <c r="A2273" s="64">
        <v>1868</v>
      </c>
      <c r="B2273" s="69" t="s">
        <v>2456</v>
      </c>
      <c r="C2273" s="69" t="s">
        <v>74</v>
      </c>
      <c r="D2273" s="69" t="s">
        <v>2438</v>
      </c>
      <c r="E2273" s="70">
        <v>100</v>
      </c>
      <c r="F2273" s="69" t="s">
        <v>2457</v>
      </c>
      <c r="G2273" s="70">
        <v>44</v>
      </c>
      <c r="H2273" s="69" t="s">
        <v>2458</v>
      </c>
      <c r="I2273" s="81">
        <v>48476</v>
      </c>
      <c r="J2273" s="184" t="s">
        <v>201</v>
      </c>
      <c r="K2273" s="183" t="s">
        <v>201</v>
      </c>
      <c r="L2273" s="80">
        <v>56821233.340000004</v>
      </c>
    </row>
    <row r="2274" spans="1:12" ht="31.5" customHeight="1" x14ac:dyDescent="0.25">
      <c r="A2274" s="64">
        <v>1869</v>
      </c>
      <c r="B2274" s="69" t="s">
        <v>2459</v>
      </c>
      <c r="C2274" s="69" t="s">
        <v>74</v>
      </c>
      <c r="D2274" s="69" t="s">
        <v>2438</v>
      </c>
      <c r="E2274" s="70">
        <v>100</v>
      </c>
      <c r="F2274" s="69" t="s">
        <v>2447</v>
      </c>
      <c r="G2274" s="70">
        <v>50327</v>
      </c>
      <c r="H2274" s="69" t="s">
        <v>730</v>
      </c>
      <c r="I2274" s="81">
        <v>5948050</v>
      </c>
      <c r="J2274" s="178">
        <v>5.6699999999999997E-3</v>
      </c>
      <c r="K2274" s="178">
        <v>7.8899999999999994E-3</v>
      </c>
      <c r="L2274" s="80">
        <v>28703481</v>
      </c>
    </row>
    <row r="2275" spans="1:12" ht="47.25" customHeight="1" x14ac:dyDescent="0.25">
      <c r="A2275" s="64">
        <v>1870</v>
      </c>
      <c r="B2275" s="69" t="s">
        <v>2460</v>
      </c>
      <c r="C2275" s="69" t="s">
        <v>74</v>
      </c>
      <c r="D2275" s="69" t="s">
        <v>2438</v>
      </c>
      <c r="E2275" s="70">
        <v>100</v>
      </c>
      <c r="F2275" s="69" t="s">
        <v>2447</v>
      </c>
      <c r="G2275" s="70">
        <v>87339</v>
      </c>
      <c r="H2275" s="69" t="s">
        <v>33</v>
      </c>
      <c r="I2275" s="81">
        <v>2770</v>
      </c>
      <c r="J2275" s="178">
        <v>9.8700000000000003E-3</v>
      </c>
      <c r="K2275" s="178">
        <v>9.8600000000000007E-3</v>
      </c>
      <c r="L2275" s="80">
        <v>18881103</v>
      </c>
    </row>
    <row r="2276" spans="1:12" ht="31.5" customHeight="1" x14ac:dyDescent="0.25">
      <c r="A2276" s="64">
        <v>1871</v>
      </c>
      <c r="B2276" s="69" t="s">
        <v>2461</v>
      </c>
      <c r="C2276" s="69" t="s">
        <v>74</v>
      </c>
      <c r="D2276" s="69" t="s">
        <v>2438</v>
      </c>
      <c r="E2276" s="70">
        <v>100</v>
      </c>
      <c r="F2276" s="69" t="s">
        <v>2447</v>
      </c>
      <c r="G2276" s="70">
        <v>130281</v>
      </c>
      <c r="H2276" s="69" t="s">
        <v>33</v>
      </c>
      <c r="I2276" s="81">
        <v>1411601</v>
      </c>
      <c r="J2276" s="178">
        <v>1.0319999999999999E-2</v>
      </c>
      <c r="K2276" s="178">
        <v>1.235E-2</v>
      </c>
      <c r="L2276" s="80">
        <v>78638323</v>
      </c>
    </row>
    <row r="2277" spans="1:12" ht="31.5" customHeight="1" x14ac:dyDescent="0.25">
      <c r="A2277" s="64">
        <v>1872</v>
      </c>
      <c r="B2277" s="69" t="s">
        <v>2462</v>
      </c>
      <c r="C2277" s="69" t="s">
        <v>74</v>
      </c>
      <c r="D2277" s="69" t="s">
        <v>2438</v>
      </c>
      <c r="E2277" s="70">
        <v>100</v>
      </c>
      <c r="F2277" s="69" t="s">
        <v>2452</v>
      </c>
      <c r="G2277" s="70">
        <v>8269</v>
      </c>
      <c r="H2277" s="69" t="s">
        <v>2463</v>
      </c>
      <c r="I2277" s="81">
        <v>482359.4</v>
      </c>
      <c r="J2277" s="178">
        <v>3.5130576644475506</v>
      </c>
      <c r="K2277" s="178">
        <v>9.5829551174039743E-3</v>
      </c>
      <c r="L2277" s="80">
        <v>44425685.219999999</v>
      </c>
    </row>
    <row r="2278" spans="1:12" ht="31.5" customHeight="1" x14ac:dyDescent="0.25">
      <c r="A2278" s="64">
        <v>1873</v>
      </c>
      <c r="B2278" s="69" t="s">
        <v>2464</v>
      </c>
      <c r="C2278" s="69" t="s">
        <v>74</v>
      </c>
      <c r="D2278" s="69" t="s">
        <v>2438</v>
      </c>
      <c r="E2278" s="70">
        <v>100</v>
      </c>
      <c r="F2278" s="69" t="s">
        <v>2452</v>
      </c>
      <c r="G2278" s="70">
        <v>2500</v>
      </c>
      <c r="H2278" s="69" t="s">
        <v>2465</v>
      </c>
      <c r="I2278" s="81">
        <v>1486280.59</v>
      </c>
      <c r="J2278" s="178">
        <v>1.0621168413494833</v>
      </c>
      <c r="K2278" s="178">
        <v>2.9527692807144831E-2</v>
      </c>
      <c r="L2278" s="80">
        <v>25408482.530000001</v>
      </c>
    </row>
    <row r="2279" spans="1:12" ht="15.75" customHeight="1" x14ac:dyDescent="0.25">
      <c r="A2279" s="188">
        <v>1874</v>
      </c>
      <c r="B2279" s="196" t="s">
        <v>2466</v>
      </c>
      <c r="C2279" s="196" t="s">
        <v>74</v>
      </c>
      <c r="D2279" s="196" t="s">
        <v>2438</v>
      </c>
      <c r="E2279" s="199">
        <v>100</v>
      </c>
      <c r="F2279" s="69" t="s">
        <v>229</v>
      </c>
      <c r="G2279" s="70">
        <v>136.351</v>
      </c>
      <c r="H2279" s="69" t="s">
        <v>2441</v>
      </c>
      <c r="I2279" s="80">
        <v>3893178.25</v>
      </c>
      <c r="J2279" s="162">
        <v>5.4927669472796777E-5</v>
      </c>
      <c r="K2279" s="162">
        <v>3.9899355081844862E-2</v>
      </c>
      <c r="L2279" s="80">
        <v>308007.65000000002</v>
      </c>
    </row>
    <row r="2280" spans="1:12" ht="15.75" customHeight="1" x14ac:dyDescent="0.25">
      <c r="A2280" s="188"/>
      <c r="B2280" s="196"/>
      <c r="C2280" s="196"/>
      <c r="D2280" s="196"/>
      <c r="E2280" s="199"/>
      <c r="F2280" s="69" t="s">
        <v>227</v>
      </c>
      <c r="G2280" s="70">
        <v>11157.62</v>
      </c>
      <c r="H2280" s="69" t="s">
        <v>2467</v>
      </c>
      <c r="I2280" s="80">
        <v>30346512.539999999</v>
      </c>
      <c r="J2280" s="162">
        <v>4.494738311145989E-3</v>
      </c>
      <c r="K2280" s="162">
        <v>0.31100715188910699</v>
      </c>
      <c r="L2280" s="80">
        <v>17156189.460000001</v>
      </c>
    </row>
    <row r="2281" spans="1:12" ht="47.25" customHeight="1" x14ac:dyDescent="0.25">
      <c r="A2281" s="64">
        <v>1875</v>
      </c>
      <c r="B2281" s="69" t="s">
        <v>2468</v>
      </c>
      <c r="C2281" s="69" t="s">
        <v>74</v>
      </c>
      <c r="D2281" s="69" t="s">
        <v>2438</v>
      </c>
      <c r="E2281" s="70">
        <v>100</v>
      </c>
      <c r="F2281" s="69" t="s">
        <v>2469</v>
      </c>
      <c r="G2281" s="70" t="s">
        <v>71</v>
      </c>
      <c r="H2281" s="69" t="s">
        <v>71</v>
      </c>
      <c r="I2281" s="80">
        <v>1807</v>
      </c>
      <c r="J2281" s="162" t="s">
        <v>201</v>
      </c>
      <c r="K2281" s="162">
        <v>1.8519094170140724E-5</v>
      </c>
      <c r="L2281" s="80">
        <v>0</v>
      </c>
    </row>
    <row r="2282" spans="1:12" ht="15.75" customHeight="1" x14ac:dyDescent="0.25">
      <c r="A2282" s="188">
        <v>1876</v>
      </c>
      <c r="B2282" s="196" t="s">
        <v>2470</v>
      </c>
      <c r="C2282" s="196" t="s">
        <v>74</v>
      </c>
      <c r="D2282" s="196" t="s">
        <v>2438</v>
      </c>
      <c r="E2282" s="199">
        <v>100</v>
      </c>
      <c r="F2282" s="69" t="s">
        <v>229</v>
      </c>
      <c r="G2282" s="70">
        <v>38.880000000000003</v>
      </c>
      <c r="H2282" s="69" t="s">
        <v>2441</v>
      </c>
      <c r="I2282" s="80">
        <v>1424710.51</v>
      </c>
      <c r="J2282" s="162">
        <v>1.566242850512529E-5</v>
      </c>
      <c r="K2282" s="162">
        <v>1.4601188765843508E-2</v>
      </c>
      <c r="L2282" s="80">
        <v>372845.69</v>
      </c>
    </row>
    <row r="2283" spans="1:12" ht="15.75" customHeight="1" x14ac:dyDescent="0.25">
      <c r="A2283" s="188"/>
      <c r="B2283" s="196"/>
      <c r="C2283" s="196"/>
      <c r="D2283" s="196"/>
      <c r="E2283" s="199"/>
      <c r="F2283" s="69" t="s">
        <v>227</v>
      </c>
      <c r="G2283" s="70">
        <v>3100</v>
      </c>
      <c r="H2283" s="69" t="s">
        <v>2467</v>
      </c>
      <c r="I2283" s="80">
        <v>11742851.970000001</v>
      </c>
      <c r="J2283" s="162">
        <v>1.248804741920998E-3</v>
      </c>
      <c r="K2283" s="162">
        <v>0.12034697369034451</v>
      </c>
      <c r="L2283" s="80">
        <v>2860900.36</v>
      </c>
    </row>
    <row r="2284" spans="1:12" ht="31.5" customHeight="1" x14ac:dyDescent="0.25">
      <c r="A2284" s="64">
        <v>1877</v>
      </c>
      <c r="B2284" s="69" t="s">
        <v>2471</v>
      </c>
      <c r="C2284" s="69" t="s">
        <v>74</v>
      </c>
      <c r="D2284" s="69" t="s">
        <v>2438</v>
      </c>
      <c r="E2284" s="70">
        <v>100</v>
      </c>
      <c r="F2284" s="69" t="s">
        <v>412</v>
      </c>
      <c r="G2284" s="70">
        <v>136</v>
      </c>
      <c r="H2284" s="69" t="s">
        <v>15</v>
      </c>
      <c r="I2284" s="80">
        <v>15602228.59</v>
      </c>
      <c r="J2284" s="162">
        <v>7.4939911691028482E-4</v>
      </c>
      <c r="K2284" s="162">
        <v>3.4029821882731043E-2</v>
      </c>
      <c r="L2284" s="80">
        <v>15606678.59</v>
      </c>
    </row>
    <row r="2285" spans="1:12" ht="31.5" customHeight="1" x14ac:dyDescent="0.25">
      <c r="A2285" s="64">
        <v>1878</v>
      </c>
      <c r="B2285" s="69" t="s">
        <v>2472</v>
      </c>
      <c r="C2285" s="69" t="s">
        <v>74</v>
      </c>
      <c r="D2285" s="69" t="s">
        <v>2438</v>
      </c>
      <c r="E2285" s="70">
        <v>100</v>
      </c>
      <c r="F2285" s="69" t="s">
        <v>412</v>
      </c>
      <c r="G2285" s="70">
        <v>230</v>
      </c>
      <c r="H2285" s="69" t="s">
        <v>15</v>
      </c>
      <c r="I2285" s="80">
        <v>32605420.670000002</v>
      </c>
      <c r="J2285" s="162">
        <v>1.2673661535982758E-3</v>
      </c>
      <c r="K2285" s="162">
        <v>7.1115267374224342E-2</v>
      </c>
      <c r="L2285" s="80">
        <v>32607820.670000002</v>
      </c>
    </row>
    <row r="2286" spans="1:12" ht="31.5" customHeight="1" x14ac:dyDescent="0.25">
      <c r="A2286" s="64">
        <v>1879</v>
      </c>
      <c r="B2286" s="69" t="s">
        <v>2473</v>
      </c>
      <c r="C2286" s="69" t="s">
        <v>74</v>
      </c>
      <c r="D2286" s="69" t="s">
        <v>2438</v>
      </c>
      <c r="E2286" s="70">
        <v>100</v>
      </c>
      <c r="F2286" s="69" t="s">
        <v>412</v>
      </c>
      <c r="G2286" s="70">
        <v>83</v>
      </c>
      <c r="H2286" s="69" t="s">
        <v>15</v>
      </c>
      <c r="I2286" s="80">
        <v>12856513.26</v>
      </c>
      <c r="J2286" s="162">
        <v>4.5735387282024731E-4</v>
      </c>
      <c r="K2286" s="162">
        <v>2.8041177178443698E-2</v>
      </c>
      <c r="L2286" s="80">
        <v>12858513.26</v>
      </c>
    </row>
    <row r="2287" spans="1:12" ht="31.5" customHeight="1" x14ac:dyDescent="0.25">
      <c r="A2287" s="64">
        <v>1880</v>
      </c>
      <c r="B2287" s="69" t="s">
        <v>2474</v>
      </c>
      <c r="C2287" s="69" t="s">
        <v>74</v>
      </c>
      <c r="D2287" s="69" t="s">
        <v>2438</v>
      </c>
      <c r="E2287" s="70">
        <v>100</v>
      </c>
      <c r="F2287" s="69" t="s">
        <v>412</v>
      </c>
      <c r="G2287" s="70">
        <v>100</v>
      </c>
      <c r="H2287" s="69" t="s">
        <v>15</v>
      </c>
      <c r="I2287" s="80">
        <v>13432757.67</v>
      </c>
      <c r="J2287" s="162">
        <v>5.5102876243403286E-4</v>
      </c>
      <c r="K2287" s="162">
        <v>2.929801651521562E-2</v>
      </c>
      <c r="L2287" s="80">
        <v>13435161.67</v>
      </c>
    </row>
    <row r="2288" spans="1:12" ht="31.5" customHeight="1" x14ac:dyDescent="0.25">
      <c r="A2288" s="64">
        <v>1881</v>
      </c>
      <c r="B2288" s="69" t="s">
        <v>2475</v>
      </c>
      <c r="C2288" s="69" t="s">
        <v>74</v>
      </c>
      <c r="D2288" s="69" t="s">
        <v>2438</v>
      </c>
      <c r="E2288" s="70">
        <v>100</v>
      </c>
      <c r="F2288" s="69" t="s">
        <v>412</v>
      </c>
      <c r="G2288" s="70">
        <v>85</v>
      </c>
      <c r="H2288" s="69" t="s">
        <v>15</v>
      </c>
      <c r="I2288" s="80">
        <v>13654507.720000001</v>
      </c>
      <c r="J2288" s="162">
        <v>4.6837444806892801E-4</v>
      </c>
      <c r="K2288" s="162">
        <v>2.978167272243356E-2</v>
      </c>
      <c r="L2288" s="80">
        <v>13657617.720000001</v>
      </c>
    </row>
    <row r="2289" spans="1:12" ht="31.5" customHeight="1" x14ac:dyDescent="0.25">
      <c r="A2289" s="64">
        <v>1882</v>
      </c>
      <c r="B2289" s="69" t="s">
        <v>2476</v>
      </c>
      <c r="C2289" s="69" t="s">
        <v>74</v>
      </c>
      <c r="D2289" s="69" t="s">
        <v>2438</v>
      </c>
      <c r="E2289" s="70">
        <v>100</v>
      </c>
      <c r="F2289" s="69" t="s">
        <v>412</v>
      </c>
      <c r="G2289" s="70">
        <v>35</v>
      </c>
      <c r="H2289" s="69" t="s">
        <v>15</v>
      </c>
      <c r="I2289" s="80">
        <v>7972497.2400000002</v>
      </c>
      <c r="J2289" s="162">
        <v>1.9286006685191151E-4</v>
      </c>
      <c r="K2289" s="162">
        <v>1.738871209794042E-2</v>
      </c>
      <c r="L2289" s="80">
        <v>7974497.2400000002</v>
      </c>
    </row>
    <row r="2290" spans="1:12" ht="31.5" customHeight="1" x14ac:dyDescent="0.25">
      <c r="A2290" s="64">
        <v>1883</v>
      </c>
      <c r="B2290" s="69" t="s">
        <v>2477</v>
      </c>
      <c r="C2290" s="69" t="s">
        <v>74</v>
      </c>
      <c r="D2290" s="69" t="s">
        <v>2438</v>
      </c>
      <c r="E2290" s="70">
        <v>100</v>
      </c>
      <c r="F2290" s="69" t="s">
        <v>412</v>
      </c>
      <c r="G2290" s="70">
        <v>196</v>
      </c>
      <c r="H2290" s="69" t="s">
        <v>15</v>
      </c>
      <c r="I2290" s="80">
        <v>26313556.899999999</v>
      </c>
      <c r="J2290" s="162">
        <v>1.0800163743707044E-3</v>
      </c>
      <c r="K2290" s="162">
        <v>5.7392163513232342E-2</v>
      </c>
      <c r="L2290" s="80">
        <v>26315556.899999999</v>
      </c>
    </row>
    <row r="2291" spans="1:12" ht="31.5" customHeight="1" x14ac:dyDescent="0.25">
      <c r="A2291" s="64">
        <v>1884</v>
      </c>
      <c r="B2291" s="69" t="s">
        <v>2478</v>
      </c>
      <c r="C2291" s="69" t="s">
        <v>74</v>
      </c>
      <c r="D2291" s="69" t="s">
        <v>2438</v>
      </c>
      <c r="E2291" s="70">
        <v>100</v>
      </c>
      <c r="F2291" s="69" t="s">
        <v>412</v>
      </c>
      <c r="G2291" s="70">
        <v>295</v>
      </c>
      <c r="H2291" s="69" t="s">
        <v>15</v>
      </c>
      <c r="I2291" s="80">
        <v>40048668.289999999</v>
      </c>
      <c r="J2291" s="162">
        <v>1.6255348491803969E-3</v>
      </c>
      <c r="K2291" s="162">
        <v>8.7349639872779147E-2</v>
      </c>
      <c r="L2291" s="80">
        <v>40052668.289999999</v>
      </c>
    </row>
    <row r="2292" spans="1:12" ht="31.5" customHeight="1" x14ac:dyDescent="0.25">
      <c r="A2292" s="64">
        <v>1885</v>
      </c>
      <c r="B2292" s="69" t="s">
        <v>2479</v>
      </c>
      <c r="C2292" s="69" t="s">
        <v>74</v>
      </c>
      <c r="D2292" s="69" t="s">
        <v>2438</v>
      </c>
      <c r="E2292" s="70">
        <v>100</v>
      </c>
      <c r="F2292" s="69" t="s">
        <v>412</v>
      </c>
      <c r="G2292" s="70">
        <v>44</v>
      </c>
      <c r="H2292" s="69" t="s">
        <v>15</v>
      </c>
      <c r="I2292" s="80">
        <v>7468399.5999999996</v>
      </c>
      <c r="J2292" s="162">
        <v>2.4245265547097447E-4</v>
      </c>
      <c r="K2292" s="162">
        <v>1.6289231161499072E-2</v>
      </c>
      <c r="L2292" s="80">
        <v>7471939.5999999996</v>
      </c>
    </row>
    <row r="2293" spans="1:12" ht="31.5" customHeight="1" x14ac:dyDescent="0.25">
      <c r="A2293" s="64">
        <v>1886</v>
      </c>
      <c r="B2293" s="69" t="s">
        <v>2480</v>
      </c>
      <c r="C2293" s="69" t="s">
        <v>74</v>
      </c>
      <c r="D2293" s="69" t="s">
        <v>2438</v>
      </c>
      <c r="E2293" s="70">
        <v>100</v>
      </c>
      <c r="F2293" s="69" t="s">
        <v>412</v>
      </c>
      <c r="G2293" s="70">
        <v>213</v>
      </c>
      <c r="H2293" s="69" t="s">
        <v>15</v>
      </c>
      <c r="I2293" s="80">
        <v>28689488.84</v>
      </c>
      <c r="J2293" s="162">
        <v>1.17369126398449E-3</v>
      </c>
      <c r="K2293" s="162">
        <v>6.2574278379535012E-2</v>
      </c>
      <c r="L2293" s="80">
        <v>28692804.84</v>
      </c>
    </row>
    <row r="2294" spans="1:12" ht="31.5" customHeight="1" x14ac:dyDescent="0.25">
      <c r="A2294" s="64">
        <v>1887</v>
      </c>
      <c r="B2294" s="69" t="s">
        <v>2481</v>
      </c>
      <c r="C2294" s="69" t="s">
        <v>74</v>
      </c>
      <c r="D2294" s="69" t="s">
        <v>2438</v>
      </c>
      <c r="E2294" s="70">
        <v>100</v>
      </c>
      <c r="F2294" s="69" t="s">
        <v>412</v>
      </c>
      <c r="G2294" s="70">
        <v>138</v>
      </c>
      <c r="H2294" s="69" t="s">
        <v>15</v>
      </c>
      <c r="I2294" s="80">
        <v>19174099.100000001</v>
      </c>
      <c r="J2294" s="162">
        <v>7.6041969215896537E-4</v>
      </c>
      <c r="K2294" s="162">
        <v>4.1820383118411526E-2</v>
      </c>
      <c r="L2294" s="80">
        <v>19176099.100000001</v>
      </c>
    </row>
    <row r="2295" spans="1:12" ht="31.5" customHeight="1" x14ac:dyDescent="0.25">
      <c r="A2295" s="64">
        <v>1888</v>
      </c>
      <c r="B2295" s="69" t="s">
        <v>2482</v>
      </c>
      <c r="C2295" s="69" t="s">
        <v>74</v>
      </c>
      <c r="D2295" s="69" t="s">
        <v>2438</v>
      </c>
      <c r="E2295" s="70">
        <v>100</v>
      </c>
      <c r="F2295" s="69" t="s">
        <v>412</v>
      </c>
      <c r="G2295" s="70">
        <v>26</v>
      </c>
      <c r="H2295" s="69" t="s">
        <v>15</v>
      </c>
      <c r="I2295" s="80">
        <v>4987054.03</v>
      </c>
      <c r="J2295" s="162">
        <v>1.4326747823284857E-4</v>
      </c>
      <c r="K2295" s="162">
        <v>1.0877199970600869E-2</v>
      </c>
      <c r="L2295" s="80">
        <v>4989054.03</v>
      </c>
    </row>
    <row r="2296" spans="1:12" ht="31.5" customHeight="1" x14ac:dyDescent="0.25">
      <c r="A2296" s="64">
        <v>1889</v>
      </c>
      <c r="B2296" s="69" t="s">
        <v>2483</v>
      </c>
      <c r="C2296" s="69" t="s">
        <v>74</v>
      </c>
      <c r="D2296" s="69" t="s">
        <v>2438</v>
      </c>
      <c r="E2296" s="70">
        <v>100</v>
      </c>
      <c r="F2296" s="69" t="s">
        <v>412</v>
      </c>
      <c r="G2296" s="70">
        <v>117</v>
      </c>
      <c r="H2296" s="69" t="s">
        <v>15</v>
      </c>
      <c r="I2296" s="80">
        <v>21429219.27</v>
      </c>
      <c r="J2296" s="162">
        <v>6.4470365204781846E-4</v>
      </c>
      <c r="K2296" s="162">
        <v>4.6738996973257896E-2</v>
      </c>
      <c r="L2296" s="80">
        <v>21431969.27</v>
      </c>
    </row>
    <row r="2297" spans="1:12" ht="31.5" customHeight="1" x14ac:dyDescent="0.25">
      <c r="A2297" s="64">
        <v>1890</v>
      </c>
      <c r="B2297" s="69" t="s">
        <v>2484</v>
      </c>
      <c r="C2297" s="69" t="s">
        <v>74</v>
      </c>
      <c r="D2297" s="69" t="s">
        <v>2438</v>
      </c>
      <c r="E2297" s="70">
        <v>100</v>
      </c>
      <c r="F2297" s="69" t="s">
        <v>2485</v>
      </c>
      <c r="G2297" s="70">
        <v>155</v>
      </c>
      <c r="H2297" s="69" t="s">
        <v>15</v>
      </c>
      <c r="I2297" s="80">
        <v>17394885.82</v>
      </c>
      <c r="J2297" s="162">
        <v>8.5409458177275097E-4</v>
      </c>
      <c r="K2297" s="162">
        <v>3.7939763714553036E-2</v>
      </c>
      <c r="L2297" s="80">
        <v>18542472.300000001</v>
      </c>
    </row>
    <row r="2298" spans="1:12" ht="31.5" customHeight="1" x14ac:dyDescent="0.25">
      <c r="A2298" s="64">
        <v>1891</v>
      </c>
      <c r="B2298" s="69" t="s">
        <v>2486</v>
      </c>
      <c r="C2298" s="69" t="s">
        <v>74</v>
      </c>
      <c r="D2298" s="69" t="s">
        <v>2438</v>
      </c>
      <c r="E2298" s="70">
        <v>100</v>
      </c>
      <c r="F2298" s="69" t="s">
        <v>2485</v>
      </c>
      <c r="G2298" s="70">
        <v>61</v>
      </c>
      <c r="H2298" s="69" t="s">
        <v>15</v>
      </c>
      <c r="I2298" s="80">
        <v>16253804.66</v>
      </c>
      <c r="J2298" s="162">
        <v>3.3612754508476007E-4</v>
      </c>
      <c r="K2298" s="162">
        <v>3.5450966142812027E-2</v>
      </c>
      <c r="L2298" s="80">
        <v>17007608.030000001</v>
      </c>
    </row>
    <row r="2299" spans="1:12" ht="31.5" customHeight="1" x14ac:dyDescent="0.25">
      <c r="A2299" s="64">
        <v>1892</v>
      </c>
      <c r="B2299" s="69" t="s">
        <v>2487</v>
      </c>
      <c r="C2299" s="69" t="s">
        <v>74</v>
      </c>
      <c r="D2299" s="69" t="s">
        <v>2438</v>
      </c>
      <c r="E2299" s="70">
        <v>100</v>
      </c>
      <c r="F2299" s="69" t="s">
        <v>2485</v>
      </c>
      <c r="G2299" s="70">
        <v>49</v>
      </c>
      <c r="H2299" s="69" t="s">
        <v>15</v>
      </c>
      <c r="I2299" s="80">
        <v>13365592.65</v>
      </c>
      <c r="J2299" s="162">
        <v>2.700040935926761E-4</v>
      </c>
      <c r="K2299" s="162">
        <v>2.9151523746303427E-2</v>
      </c>
      <c r="L2299" s="80">
        <v>13995988.35</v>
      </c>
    </row>
    <row r="2300" spans="1:12" ht="31.5" customHeight="1" x14ac:dyDescent="0.25">
      <c r="A2300" s="64">
        <v>1893</v>
      </c>
      <c r="B2300" s="69" t="s">
        <v>2488</v>
      </c>
      <c r="C2300" s="69" t="s">
        <v>74</v>
      </c>
      <c r="D2300" s="69" t="s">
        <v>2438</v>
      </c>
      <c r="E2300" s="70">
        <v>100</v>
      </c>
      <c r="F2300" s="69" t="s">
        <v>2485</v>
      </c>
      <c r="G2300" s="70">
        <v>23</v>
      </c>
      <c r="H2300" s="69" t="s">
        <v>15</v>
      </c>
      <c r="I2300" s="80">
        <v>9138420.6099999994</v>
      </c>
      <c r="J2300" s="162">
        <v>1.2673661535982756E-4</v>
      </c>
      <c r="K2300" s="162">
        <v>1.9931692697227579E-2</v>
      </c>
      <c r="L2300" s="80">
        <v>9601707.0399999991</v>
      </c>
    </row>
    <row r="2301" spans="1:12" ht="31.5" customHeight="1" x14ac:dyDescent="0.25">
      <c r="A2301" s="64">
        <v>1894</v>
      </c>
      <c r="B2301" s="69" t="s">
        <v>2489</v>
      </c>
      <c r="C2301" s="69" t="s">
        <v>74</v>
      </c>
      <c r="D2301" s="69" t="s">
        <v>2438</v>
      </c>
      <c r="E2301" s="70">
        <v>100</v>
      </c>
      <c r="F2301" s="69" t="s">
        <v>2485</v>
      </c>
      <c r="G2301" s="70">
        <v>80</v>
      </c>
      <c r="H2301" s="69" t="s">
        <v>15</v>
      </c>
      <c r="I2301" s="80">
        <v>21898290.84</v>
      </c>
      <c r="J2301" s="162">
        <v>4.4082300994722627E-4</v>
      </c>
      <c r="K2301" s="162">
        <v>4.7762082994929428E-2</v>
      </c>
      <c r="L2301" s="80">
        <v>22906396.460000001</v>
      </c>
    </row>
    <row r="2302" spans="1:12" ht="31.5" customHeight="1" x14ac:dyDescent="0.25">
      <c r="A2302" s="64">
        <v>1895</v>
      </c>
      <c r="B2302" s="69" t="s">
        <v>2490</v>
      </c>
      <c r="C2302" s="69" t="s">
        <v>74</v>
      </c>
      <c r="D2302" s="69" t="s">
        <v>2438</v>
      </c>
      <c r="E2302" s="70">
        <v>100</v>
      </c>
      <c r="F2302" s="69" t="s">
        <v>2485</v>
      </c>
      <c r="G2302" s="70">
        <v>54</v>
      </c>
      <c r="H2302" s="69" t="s">
        <v>15</v>
      </c>
      <c r="I2302" s="80">
        <v>13853336.98</v>
      </c>
      <c r="J2302" s="162">
        <v>2.9755553171437779E-4</v>
      </c>
      <c r="K2302" s="162">
        <v>3.0215336686773363E-2</v>
      </c>
      <c r="L2302" s="80">
        <v>14693968.890000001</v>
      </c>
    </row>
    <row r="2303" spans="1:12" ht="31.5" customHeight="1" x14ac:dyDescent="0.25">
      <c r="A2303" s="64">
        <v>1896</v>
      </c>
      <c r="B2303" s="69" t="s">
        <v>2491</v>
      </c>
      <c r="C2303" s="69" t="s">
        <v>74</v>
      </c>
      <c r="D2303" s="69" t="s">
        <v>2438</v>
      </c>
      <c r="E2303" s="70">
        <v>100</v>
      </c>
      <c r="F2303" s="69" t="s">
        <v>2485</v>
      </c>
      <c r="G2303" s="70">
        <v>64</v>
      </c>
      <c r="H2303" s="69" t="s">
        <v>15</v>
      </c>
      <c r="I2303" s="80">
        <v>12278027.83</v>
      </c>
      <c r="J2303" s="162">
        <v>3.5265840795778105E-4</v>
      </c>
      <c r="K2303" s="162">
        <v>2.6779449981517978E-2</v>
      </c>
      <c r="L2303" s="80">
        <v>12941777.189999999</v>
      </c>
    </row>
    <row r="2304" spans="1:12" ht="31.5" customHeight="1" x14ac:dyDescent="0.25">
      <c r="A2304" s="64">
        <v>1897</v>
      </c>
      <c r="B2304" s="69" t="s">
        <v>2492</v>
      </c>
      <c r="C2304" s="69" t="s">
        <v>74</v>
      </c>
      <c r="D2304" s="69" t="s">
        <v>2438</v>
      </c>
      <c r="E2304" s="70">
        <v>100</v>
      </c>
      <c r="F2304" s="69" t="s">
        <v>2485</v>
      </c>
      <c r="G2304" s="70">
        <v>30</v>
      </c>
      <c r="H2304" s="69" t="s">
        <v>15</v>
      </c>
      <c r="I2304" s="80">
        <v>10107631.720000001</v>
      </c>
      <c r="J2304" s="162">
        <v>1.6530862873020987E-4</v>
      </c>
      <c r="K2304" s="162">
        <v>2.2045626693887738E-2</v>
      </c>
      <c r="L2304" s="80">
        <v>11015716.800000001</v>
      </c>
    </row>
    <row r="2305" spans="1:12" ht="31.5" customHeight="1" x14ac:dyDescent="0.25">
      <c r="A2305" s="64">
        <v>1898</v>
      </c>
      <c r="B2305" s="69" t="s">
        <v>2493</v>
      </c>
      <c r="C2305" s="69" t="s">
        <v>74</v>
      </c>
      <c r="D2305" s="69" t="s">
        <v>2438</v>
      </c>
      <c r="E2305" s="70">
        <v>100</v>
      </c>
      <c r="F2305" s="69" t="s">
        <v>2485</v>
      </c>
      <c r="G2305" s="70">
        <v>43</v>
      </c>
      <c r="H2305" s="69" t="s">
        <v>15</v>
      </c>
      <c r="I2305" s="80">
        <v>15324426.82</v>
      </c>
      <c r="J2305" s="162">
        <v>2.3694236784663414E-4</v>
      </c>
      <c r="K2305" s="162">
        <v>3.3423911983560192E-2</v>
      </c>
      <c r="L2305" s="80">
        <v>15955244.52</v>
      </c>
    </row>
    <row r="2306" spans="1:12" ht="31.5" customHeight="1" x14ac:dyDescent="0.25">
      <c r="A2306" s="64">
        <v>1899</v>
      </c>
      <c r="B2306" s="69" t="s">
        <v>2494</v>
      </c>
      <c r="C2306" s="69" t="s">
        <v>74</v>
      </c>
      <c r="D2306" s="69" t="s">
        <v>2438</v>
      </c>
      <c r="E2306" s="70">
        <v>100</v>
      </c>
      <c r="F2306" s="69" t="s">
        <v>2485</v>
      </c>
      <c r="G2306" s="70">
        <v>30</v>
      </c>
      <c r="H2306" s="69" t="s">
        <v>15</v>
      </c>
      <c r="I2306" s="80">
        <v>10724510.640000001</v>
      </c>
      <c r="J2306" s="162">
        <v>1.6530862873020987E-4</v>
      </c>
      <c r="K2306" s="162">
        <v>2.3391093442417892E-2</v>
      </c>
      <c r="L2306" s="80">
        <v>11367769.439999999</v>
      </c>
    </row>
    <row r="2307" spans="1:12" ht="31.5" customHeight="1" x14ac:dyDescent="0.25">
      <c r="A2307" s="64">
        <v>1900</v>
      </c>
      <c r="B2307" s="69" t="s">
        <v>2495</v>
      </c>
      <c r="C2307" s="69" t="s">
        <v>74</v>
      </c>
      <c r="D2307" s="69" t="s">
        <v>2438</v>
      </c>
      <c r="E2307" s="70">
        <v>100</v>
      </c>
      <c r="F2307" s="69" t="s">
        <v>2485</v>
      </c>
      <c r="G2307" s="70">
        <v>34</v>
      </c>
      <c r="H2307" s="69" t="s">
        <v>15</v>
      </c>
      <c r="I2307" s="80">
        <v>9083866.0600000005</v>
      </c>
      <c r="J2307" s="162">
        <v>1.8734977922757121E-4</v>
      </c>
      <c r="K2307" s="162">
        <v>1.981270446367597E-2</v>
      </c>
      <c r="L2307" s="80">
        <v>9709584.1500000004</v>
      </c>
    </row>
    <row r="2308" spans="1:12" ht="31.5" customHeight="1" x14ac:dyDescent="0.25">
      <c r="A2308" s="64">
        <v>1901</v>
      </c>
      <c r="B2308" s="69" t="s">
        <v>2496</v>
      </c>
      <c r="C2308" s="69" t="s">
        <v>74</v>
      </c>
      <c r="D2308" s="69" t="s">
        <v>2438</v>
      </c>
      <c r="E2308" s="70">
        <v>100</v>
      </c>
      <c r="F2308" s="69" t="s">
        <v>2485</v>
      </c>
      <c r="G2308" s="70">
        <v>19</v>
      </c>
      <c r="H2308" s="69" t="s">
        <v>15</v>
      </c>
      <c r="I2308" s="80">
        <v>8055269.5899999999</v>
      </c>
      <c r="J2308" s="162">
        <v>1.0469546486246626E-4</v>
      </c>
      <c r="K2308" s="162">
        <v>1.7569245815355659E-2</v>
      </c>
      <c r="L2308" s="80">
        <v>8525573.8900000006</v>
      </c>
    </row>
    <row r="2309" spans="1:12" ht="31.5" customHeight="1" x14ac:dyDescent="0.25">
      <c r="A2309" s="64">
        <v>1902</v>
      </c>
      <c r="B2309" s="69" t="s">
        <v>1760</v>
      </c>
      <c r="C2309" s="69" t="s">
        <v>74</v>
      </c>
      <c r="D2309" s="69" t="s">
        <v>2438</v>
      </c>
      <c r="E2309" s="70">
        <v>100</v>
      </c>
      <c r="F2309" s="69" t="s">
        <v>2485</v>
      </c>
      <c r="G2309" s="70">
        <v>5</v>
      </c>
      <c r="H2309" s="69" t="s">
        <v>15</v>
      </c>
      <c r="I2309" s="80">
        <v>6069272.1600000001</v>
      </c>
      <c r="J2309" s="162">
        <v>2.7551438121701642E-5</v>
      </c>
      <c r="K2309" s="162">
        <v>1.3237612137986137E-2</v>
      </c>
      <c r="L2309" s="80">
        <v>6336643.96</v>
      </c>
    </row>
    <row r="2310" spans="1:12" ht="31.5" customHeight="1" x14ac:dyDescent="0.25">
      <c r="A2310" s="64">
        <v>1903</v>
      </c>
      <c r="B2310" s="69" t="s">
        <v>2497</v>
      </c>
      <c r="C2310" s="69" t="s">
        <v>74</v>
      </c>
      <c r="D2310" s="69" t="s">
        <v>2438</v>
      </c>
      <c r="E2310" s="70">
        <v>100</v>
      </c>
      <c r="F2310" s="69" t="s">
        <v>2485</v>
      </c>
      <c r="G2310" s="70">
        <v>40</v>
      </c>
      <c r="H2310" s="69" t="s">
        <v>15</v>
      </c>
      <c r="I2310" s="80">
        <v>10197627.869999999</v>
      </c>
      <c r="J2310" s="162">
        <v>2.2041150497361314E-4</v>
      </c>
      <c r="K2310" s="162">
        <v>2.2241916149395035E-2</v>
      </c>
      <c r="L2310" s="80">
        <v>10837514.23</v>
      </c>
    </row>
    <row r="2311" spans="1:12" ht="31.5" customHeight="1" x14ac:dyDescent="0.25">
      <c r="A2311" s="64">
        <v>1904</v>
      </c>
      <c r="B2311" s="69" t="s">
        <v>2398</v>
      </c>
      <c r="C2311" s="69" t="s">
        <v>74</v>
      </c>
      <c r="D2311" s="69" t="s">
        <v>2438</v>
      </c>
      <c r="E2311" s="70">
        <v>100</v>
      </c>
      <c r="F2311" s="69" t="s">
        <v>2485</v>
      </c>
      <c r="G2311" s="70">
        <v>190</v>
      </c>
      <c r="H2311" s="69" t="s">
        <v>15</v>
      </c>
      <c r="I2311" s="80">
        <v>24527426.420000002</v>
      </c>
      <c r="J2311" s="162">
        <v>1.0469546486246626E-3</v>
      </c>
      <c r="K2311" s="162">
        <v>5.3496457092633308E-2</v>
      </c>
      <c r="L2311" s="80">
        <v>25691670.609999999</v>
      </c>
    </row>
    <row r="2312" spans="1:12" ht="31.5" customHeight="1" x14ac:dyDescent="0.25">
      <c r="A2312" s="64">
        <v>1905</v>
      </c>
      <c r="B2312" s="69" t="s">
        <v>2498</v>
      </c>
      <c r="C2312" s="69" t="s">
        <v>74</v>
      </c>
      <c r="D2312" s="69" t="s">
        <v>2438</v>
      </c>
      <c r="E2312" s="70">
        <v>100</v>
      </c>
      <c r="F2312" s="69" t="s">
        <v>2485</v>
      </c>
      <c r="G2312" s="70">
        <v>74</v>
      </c>
      <c r="H2312" s="69" t="s">
        <v>15</v>
      </c>
      <c r="I2312" s="80">
        <v>18742619.140000001</v>
      </c>
      <c r="J2312" s="162">
        <v>4.0776128420118437E-4</v>
      </c>
      <c r="K2312" s="162">
        <v>4.0879287678098668E-2</v>
      </c>
      <c r="L2312" s="80">
        <v>21218037.640000001</v>
      </c>
    </row>
    <row r="2313" spans="1:12" ht="31.5" customHeight="1" x14ac:dyDescent="0.25">
      <c r="A2313" s="64">
        <v>1906</v>
      </c>
      <c r="B2313" s="69" t="s">
        <v>2499</v>
      </c>
      <c r="C2313" s="69" t="s">
        <v>74</v>
      </c>
      <c r="D2313" s="69" t="s">
        <v>2438</v>
      </c>
      <c r="E2313" s="70">
        <v>100</v>
      </c>
      <c r="F2313" s="69" t="s">
        <v>2485</v>
      </c>
      <c r="G2313" s="70">
        <v>15</v>
      </c>
      <c r="H2313" s="69" t="s">
        <v>15</v>
      </c>
      <c r="I2313" s="80">
        <v>6697689.04</v>
      </c>
      <c r="J2313" s="162">
        <v>8.2654314365104937E-5</v>
      </c>
      <c r="K2313" s="162">
        <v>1.4608244183988069E-2</v>
      </c>
      <c r="L2313" s="80">
        <v>7123061.2999999998</v>
      </c>
    </row>
    <row r="2314" spans="1:12" ht="31.5" customHeight="1" x14ac:dyDescent="0.25">
      <c r="A2314" s="64">
        <v>1907</v>
      </c>
      <c r="B2314" s="69" t="s">
        <v>2500</v>
      </c>
      <c r="C2314" s="69" t="s">
        <v>74</v>
      </c>
      <c r="D2314" s="69" t="s">
        <v>2438</v>
      </c>
      <c r="E2314" s="70">
        <v>100</v>
      </c>
      <c r="F2314" s="69" t="s">
        <v>2485</v>
      </c>
      <c r="G2314" s="70">
        <v>162</v>
      </c>
      <c r="H2314" s="69" t="s">
        <v>15</v>
      </c>
      <c r="I2314" s="80">
        <v>24819404.949999999</v>
      </c>
      <c r="J2314" s="162">
        <v>8.9266659514313331E-4</v>
      </c>
      <c r="K2314" s="162">
        <v>5.4133287742316891E-2</v>
      </c>
      <c r="L2314" s="80">
        <v>26056782.140000001</v>
      </c>
    </row>
    <row r="2315" spans="1:12" ht="31.5" customHeight="1" x14ac:dyDescent="0.25">
      <c r="A2315" s="64">
        <v>1908</v>
      </c>
      <c r="B2315" s="69" t="s">
        <v>2501</v>
      </c>
      <c r="C2315" s="69" t="s">
        <v>74</v>
      </c>
      <c r="D2315" s="69" t="s">
        <v>2438</v>
      </c>
      <c r="E2315" s="70">
        <v>100</v>
      </c>
      <c r="F2315" s="69" t="s">
        <v>2485</v>
      </c>
      <c r="G2315" s="70">
        <v>525</v>
      </c>
      <c r="H2315" s="69" t="s">
        <v>15</v>
      </c>
      <c r="I2315" s="80">
        <v>38620859.859999999</v>
      </c>
      <c r="J2315" s="162">
        <v>2.8929010027786729E-3</v>
      </c>
      <c r="K2315" s="162">
        <v>8.4235465107598259E-2</v>
      </c>
      <c r="L2315" s="80">
        <v>39975305.869999997</v>
      </c>
    </row>
    <row r="2316" spans="1:12" ht="31.5" customHeight="1" x14ac:dyDescent="0.25">
      <c r="A2316" s="64">
        <v>1909</v>
      </c>
      <c r="B2316" s="69" t="s">
        <v>2502</v>
      </c>
      <c r="C2316" s="69" t="s">
        <v>74</v>
      </c>
      <c r="D2316" s="69" t="s">
        <v>2438</v>
      </c>
      <c r="E2316" s="70">
        <v>100</v>
      </c>
      <c r="F2316" s="69" t="s">
        <v>2485</v>
      </c>
      <c r="G2316" s="70">
        <v>324</v>
      </c>
      <c r="H2316" s="69" t="s">
        <v>15</v>
      </c>
      <c r="I2316" s="80">
        <v>21295670.899999999</v>
      </c>
      <c r="J2316" s="162">
        <v>1.7853331902862666E-3</v>
      </c>
      <c r="K2316" s="162">
        <v>4.6447716325905893E-2</v>
      </c>
      <c r="L2316" s="80">
        <v>56000639.340000004</v>
      </c>
    </row>
    <row r="2317" spans="1:12" ht="31.5" customHeight="1" x14ac:dyDescent="0.25">
      <c r="A2317" s="64">
        <v>1910</v>
      </c>
      <c r="B2317" s="69" t="s">
        <v>2503</v>
      </c>
      <c r="C2317" s="69" t="s">
        <v>74</v>
      </c>
      <c r="D2317" s="69" t="s">
        <v>2438</v>
      </c>
      <c r="E2317" s="70">
        <v>100</v>
      </c>
      <c r="F2317" s="69" t="s">
        <v>2485</v>
      </c>
      <c r="G2317" s="70">
        <v>836</v>
      </c>
      <c r="H2317" s="69" t="s">
        <v>15</v>
      </c>
      <c r="I2317" s="80">
        <v>39862610.450000003</v>
      </c>
      <c r="J2317" s="162">
        <v>4.6066004539485148E-3</v>
      </c>
      <c r="K2317" s="162">
        <v>8.6943831489793164E-2</v>
      </c>
      <c r="L2317" s="80">
        <v>103219202.26000001</v>
      </c>
    </row>
    <row r="2318" spans="1:12" ht="31.5" customHeight="1" x14ac:dyDescent="0.25">
      <c r="A2318" s="64">
        <v>1911</v>
      </c>
      <c r="B2318" s="69" t="s">
        <v>2504</v>
      </c>
      <c r="C2318" s="69" t="s">
        <v>74</v>
      </c>
      <c r="D2318" s="69" t="s">
        <v>2438</v>
      </c>
      <c r="E2318" s="70">
        <v>100</v>
      </c>
      <c r="F2318" s="69" t="s">
        <v>2485</v>
      </c>
      <c r="G2318" s="70">
        <v>386</v>
      </c>
      <c r="H2318" s="69" t="s">
        <v>15</v>
      </c>
      <c r="I2318" s="80">
        <v>28473017.079999998</v>
      </c>
      <c r="J2318" s="162">
        <v>2.126971022995367E-3</v>
      </c>
      <c r="K2318" s="162">
        <v>6.2102134583349206E-2</v>
      </c>
      <c r="L2318" s="80">
        <v>30429652.760000002</v>
      </c>
    </row>
    <row r="2319" spans="1:12" ht="31.5" customHeight="1" x14ac:dyDescent="0.25">
      <c r="A2319" s="64">
        <v>1912</v>
      </c>
      <c r="B2319" s="69" t="s">
        <v>2505</v>
      </c>
      <c r="C2319" s="69" t="s">
        <v>74</v>
      </c>
      <c r="D2319" s="69" t="s">
        <v>2438</v>
      </c>
      <c r="E2319" s="70">
        <v>100</v>
      </c>
      <c r="F2319" s="69" t="s">
        <v>2485</v>
      </c>
      <c r="G2319" s="70">
        <v>555</v>
      </c>
      <c r="H2319" s="69" t="s">
        <v>15</v>
      </c>
      <c r="I2319" s="80">
        <v>32131121.879999999</v>
      </c>
      <c r="J2319" s="162">
        <v>3.0582096315088826E-3</v>
      </c>
      <c r="K2319" s="162">
        <v>7.0080780329646625E-2</v>
      </c>
      <c r="L2319" s="80">
        <v>33069238.140000001</v>
      </c>
    </row>
    <row r="2320" spans="1:12" ht="31.5" customHeight="1" x14ac:dyDescent="0.25">
      <c r="A2320" s="64">
        <v>1913</v>
      </c>
      <c r="B2320" s="69" t="s">
        <v>2506</v>
      </c>
      <c r="C2320" s="69" t="s">
        <v>74</v>
      </c>
      <c r="D2320" s="69" t="s">
        <v>2438</v>
      </c>
      <c r="E2320" s="70">
        <v>100</v>
      </c>
      <c r="F2320" s="69" t="s">
        <v>2485</v>
      </c>
      <c r="G2320" s="70">
        <v>734</v>
      </c>
      <c r="H2320" s="69" t="s">
        <v>15</v>
      </c>
      <c r="I2320" s="80">
        <v>41243468.57</v>
      </c>
      <c r="J2320" s="162">
        <v>4.0445511162658012E-3</v>
      </c>
      <c r="K2320" s="162">
        <v>8.9955603532348716E-2</v>
      </c>
      <c r="L2320" s="80">
        <v>42769258.189999998</v>
      </c>
    </row>
    <row r="2321" spans="1:12" ht="31.5" customHeight="1" x14ac:dyDescent="0.25">
      <c r="A2321" s="64">
        <v>1914</v>
      </c>
      <c r="B2321" s="69" t="s">
        <v>2507</v>
      </c>
      <c r="C2321" s="69" t="s">
        <v>74</v>
      </c>
      <c r="D2321" s="69" t="s">
        <v>2438</v>
      </c>
      <c r="E2321" s="70">
        <v>100</v>
      </c>
      <c r="F2321" s="69" t="s">
        <v>2485</v>
      </c>
      <c r="G2321" s="70">
        <v>787</v>
      </c>
      <c r="H2321" s="69" t="s">
        <v>15</v>
      </c>
      <c r="I2321" s="80">
        <v>37008097.049999997</v>
      </c>
      <c r="J2321" s="162">
        <v>4.3365963603558388E-3</v>
      </c>
      <c r="K2321" s="162">
        <v>8.0717888701970622E-2</v>
      </c>
      <c r="L2321" s="80">
        <v>37663748.25</v>
      </c>
    </row>
    <row r="2322" spans="1:12" ht="31.5" customHeight="1" x14ac:dyDescent="0.25">
      <c r="A2322" s="64">
        <v>1915</v>
      </c>
      <c r="B2322" s="69" t="s">
        <v>2508</v>
      </c>
      <c r="C2322" s="69" t="s">
        <v>74</v>
      </c>
      <c r="D2322" s="69" t="s">
        <v>2438</v>
      </c>
      <c r="E2322" s="70">
        <v>100</v>
      </c>
      <c r="F2322" s="69" t="s">
        <v>2485</v>
      </c>
      <c r="G2322" s="70">
        <v>625</v>
      </c>
      <c r="H2322" s="69" t="s">
        <v>15</v>
      </c>
      <c r="I2322" s="80">
        <v>32246835.239999998</v>
      </c>
      <c r="J2322" s="162">
        <v>3.4439297652127054E-3</v>
      </c>
      <c r="K2322" s="162">
        <v>7.0333161264045707E-2</v>
      </c>
      <c r="L2322" s="80">
        <v>33508682.199999999</v>
      </c>
    </row>
    <row r="2323" spans="1:12" ht="31.5" customHeight="1" x14ac:dyDescent="0.25">
      <c r="A2323" s="64">
        <v>1916</v>
      </c>
      <c r="B2323" s="69" t="s">
        <v>2509</v>
      </c>
      <c r="C2323" s="69" t="s">
        <v>74</v>
      </c>
      <c r="D2323" s="69" t="s">
        <v>2438</v>
      </c>
      <c r="E2323" s="70">
        <v>100</v>
      </c>
      <c r="F2323" s="69" t="s">
        <v>2485</v>
      </c>
      <c r="G2323" s="70">
        <v>24</v>
      </c>
      <c r="H2323" s="69" t="s">
        <v>15</v>
      </c>
      <c r="I2323" s="80">
        <v>7842947.6200000001</v>
      </c>
      <c r="J2323" s="162">
        <v>1.3224690298416789E-4</v>
      </c>
      <c r="K2323" s="162">
        <v>1.7106153073237939E-2</v>
      </c>
      <c r="L2323" s="80">
        <v>7918338.96</v>
      </c>
    </row>
    <row r="2324" spans="1:12" ht="31.5" customHeight="1" x14ac:dyDescent="0.25">
      <c r="A2324" s="64">
        <v>1917</v>
      </c>
      <c r="B2324" s="69" t="s">
        <v>2510</v>
      </c>
      <c r="C2324" s="69" t="s">
        <v>74</v>
      </c>
      <c r="D2324" s="69" t="s">
        <v>2438</v>
      </c>
      <c r="E2324" s="70">
        <v>100</v>
      </c>
      <c r="F2324" s="69" t="s">
        <v>2485</v>
      </c>
      <c r="G2324" s="70">
        <v>196</v>
      </c>
      <c r="H2324" s="69" t="s">
        <v>15</v>
      </c>
      <c r="I2324" s="80">
        <v>45095189.240000002</v>
      </c>
      <c r="J2324" s="162">
        <v>1.0800163743707044E-3</v>
      </c>
      <c r="K2324" s="162">
        <v>9.8356542384516479E-2</v>
      </c>
      <c r="L2324" s="80">
        <v>46590337.780000001</v>
      </c>
    </row>
    <row r="2325" spans="1:12" ht="31.5" customHeight="1" x14ac:dyDescent="0.25">
      <c r="A2325" s="64">
        <v>1918</v>
      </c>
      <c r="B2325" s="69" t="s">
        <v>2511</v>
      </c>
      <c r="C2325" s="69" t="s">
        <v>74</v>
      </c>
      <c r="D2325" s="69" t="s">
        <v>2438</v>
      </c>
      <c r="E2325" s="70">
        <v>100</v>
      </c>
      <c r="F2325" s="69" t="s">
        <v>2485</v>
      </c>
      <c r="G2325" s="70">
        <v>90</v>
      </c>
      <c r="H2325" s="69" t="s">
        <v>15</v>
      </c>
      <c r="I2325" s="80">
        <v>87794709</v>
      </c>
      <c r="J2325" s="162">
        <v>4.9592588619062959E-4</v>
      </c>
      <c r="K2325" s="162">
        <v>0.19148792060584752</v>
      </c>
      <c r="L2325" s="80">
        <v>87794709</v>
      </c>
    </row>
    <row r="2326" spans="1:12" ht="31.5" customHeight="1" x14ac:dyDescent="0.25">
      <c r="A2326" s="64">
        <v>1919</v>
      </c>
      <c r="B2326" s="69" t="s">
        <v>2512</v>
      </c>
      <c r="C2326" s="69" t="s">
        <v>74</v>
      </c>
      <c r="D2326" s="69" t="s">
        <v>2438</v>
      </c>
      <c r="E2326" s="70">
        <v>100</v>
      </c>
      <c r="F2326" s="69" t="s">
        <v>2513</v>
      </c>
      <c r="G2326" s="70">
        <v>2120</v>
      </c>
      <c r="H2326" s="69" t="s">
        <v>15</v>
      </c>
      <c r="I2326" s="80">
        <v>31959355.920000002</v>
      </c>
      <c r="J2326" s="162">
        <v>1.1681809763601498E-2</v>
      </c>
      <c r="K2326" s="162">
        <v>6.9706143783937857E-2</v>
      </c>
      <c r="L2326" s="80">
        <v>33553044.670000002</v>
      </c>
    </row>
    <row r="2327" spans="1:12" ht="31.5" customHeight="1" x14ac:dyDescent="0.25">
      <c r="A2327" s="64">
        <v>1920</v>
      </c>
      <c r="B2327" s="69" t="s">
        <v>2514</v>
      </c>
      <c r="C2327" s="69" t="s">
        <v>74</v>
      </c>
      <c r="D2327" s="69" t="s">
        <v>2438</v>
      </c>
      <c r="E2327" s="70">
        <v>100</v>
      </c>
      <c r="F2327" s="69" t="s">
        <v>2513</v>
      </c>
      <c r="G2327" s="70">
        <v>1023</v>
      </c>
      <c r="H2327" s="69" t="s">
        <v>15</v>
      </c>
      <c r="I2327" s="80">
        <v>12008826.810000001</v>
      </c>
      <c r="J2327" s="162">
        <v>5.6370242397001565E-3</v>
      </c>
      <c r="K2327" s="162">
        <v>2.619229906853103E-2</v>
      </c>
      <c r="L2327" s="80">
        <v>12299128.810000001</v>
      </c>
    </row>
    <row r="2328" spans="1:12" ht="31.5" customHeight="1" x14ac:dyDescent="0.25">
      <c r="A2328" s="64">
        <v>1921</v>
      </c>
      <c r="B2328" s="69" t="s">
        <v>2515</v>
      </c>
      <c r="C2328" s="69" t="s">
        <v>74</v>
      </c>
      <c r="D2328" s="69" t="s">
        <v>2438</v>
      </c>
      <c r="E2328" s="70">
        <v>100</v>
      </c>
      <c r="F2328" s="69" t="s">
        <v>2513</v>
      </c>
      <c r="G2328" s="70">
        <v>828</v>
      </c>
      <c r="H2328" s="69" t="s">
        <v>15</v>
      </c>
      <c r="I2328" s="80">
        <v>12397257.48</v>
      </c>
      <c r="J2328" s="162">
        <v>4.5625181529537926E-3</v>
      </c>
      <c r="K2328" s="162">
        <v>2.7039500251210918E-2</v>
      </c>
      <c r="L2328" s="80">
        <v>15486032.99</v>
      </c>
    </row>
    <row r="2329" spans="1:12" ht="31.5" customHeight="1" x14ac:dyDescent="0.25">
      <c r="A2329" s="64">
        <v>1922</v>
      </c>
      <c r="B2329" s="69" t="s">
        <v>2516</v>
      </c>
      <c r="C2329" s="69" t="s">
        <v>74</v>
      </c>
      <c r="D2329" s="69" t="s">
        <v>2438</v>
      </c>
      <c r="E2329" s="70">
        <v>100</v>
      </c>
      <c r="F2329" s="69" t="s">
        <v>2517</v>
      </c>
      <c r="G2329" s="70">
        <v>45</v>
      </c>
      <c r="H2329" s="69" t="s">
        <v>2111</v>
      </c>
      <c r="I2329" s="80">
        <v>59285331.979999997</v>
      </c>
      <c r="J2329" s="184" t="s">
        <v>201</v>
      </c>
      <c r="K2329" s="183" t="s">
        <v>201</v>
      </c>
      <c r="L2329" s="80">
        <v>59331671.979999997</v>
      </c>
    </row>
    <row r="2330" spans="1:12" ht="31.5" customHeight="1" x14ac:dyDescent="0.25">
      <c r="A2330" s="64">
        <v>1923</v>
      </c>
      <c r="B2330" s="69" t="s">
        <v>2518</v>
      </c>
      <c r="C2330" s="69" t="s">
        <v>74</v>
      </c>
      <c r="D2330" s="69" t="s">
        <v>2438</v>
      </c>
      <c r="E2330" s="70">
        <v>100</v>
      </c>
      <c r="F2330" s="69" t="s">
        <v>2519</v>
      </c>
      <c r="G2330" s="70">
        <v>45</v>
      </c>
      <c r="H2330" s="69" t="s">
        <v>2111</v>
      </c>
      <c r="I2330" s="80">
        <v>5170157.4400000004</v>
      </c>
      <c r="J2330" s="184" t="s">
        <v>201</v>
      </c>
      <c r="K2330" s="183" t="s">
        <v>201</v>
      </c>
      <c r="L2330" s="80">
        <v>5170157.4400000004</v>
      </c>
    </row>
    <row r="2331" spans="1:12" ht="15.75" customHeight="1" x14ac:dyDescent="0.25">
      <c r="A2331" s="188">
        <v>1924</v>
      </c>
      <c r="B2331" s="208" t="s">
        <v>2520</v>
      </c>
      <c r="C2331" s="208" t="s">
        <v>78</v>
      </c>
      <c r="D2331" s="208" t="s">
        <v>2438</v>
      </c>
      <c r="E2331" s="214">
        <v>100</v>
      </c>
      <c r="F2331" s="208" t="s">
        <v>83</v>
      </c>
      <c r="G2331" s="87">
        <v>20343</v>
      </c>
      <c r="H2331" s="69" t="s">
        <v>84</v>
      </c>
      <c r="I2331" s="81">
        <v>53133115</v>
      </c>
      <c r="J2331" s="162">
        <v>0.10874304680344996</v>
      </c>
      <c r="K2331" s="162">
        <v>0.12361703946649896</v>
      </c>
      <c r="L2331" s="81">
        <v>53133115</v>
      </c>
    </row>
    <row r="2332" spans="1:12" ht="15.75" customHeight="1" x14ac:dyDescent="0.25">
      <c r="A2332" s="188"/>
      <c r="B2332" s="196" t="s">
        <v>2520</v>
      </c>
      <c r="C2332" s="196" t="s">
        <v>78</v>
      </c>
      <c r="D2332" s="196" t="s">
        <v>2438</v>
      </c>
      <c r="E2332" s="199">
        <v>1</v>
      </c>
      <c r="F2332" s="196" t="s">
        <v>83</v>
      </c>
      <c r="G2332" s="87">
        <v>379836</v>
      </c>
      <c r="H2332" s="69" t="s">
        <v>85</v>
      </c>
      <c r="I2332" s="81">
        <v>232059593</v>
      </c>
      <c r="J2332" s="162">
        <v>2.030404754738004</v>
      </c>
      <c r="K2332" s="162">
        <v>0.53989907925520064</v>
      </c>
      <c r="L2332" s="81">
        <v>198064589</v>
      </c>
    </row>
    <row r="2333" spans="1:12" ht="15.75" customHeight="1" x14ac:dyDescent="0.25">
      <c r="A2333" s="188"/>
      <c r="B2333" s="196" t="s">
        <v>2520</v>
      </c>
      <c r="C2333" s="196" t="s">
        <v>78</v>
      </c>
      <c r="D2333" s="196" t="s">
        <v>2438</v>
      </c>
      <c r="E2333" s="199">
        <v>1</v>
      </c>
      <c r="F2333" s="196" t="s">
        <v>83</v>
      </c>
      <c r="G2333" s="87">
        <v>28399</v>
      </c>
      <c r="H2333" s="69" t="s">
        <v>86</v>
      </c>
      <c r="I2333" s="81">
        <v>12258428</v>
      </c>
      <c r="J2333" s="162">
        <v>0.15180621275972939</v>
      </c>
      <c r="K2333" s="162">
        <v>2.8519889674701662E-2</v>
      </c>
      <c r="L2333" s="81">
        <v>12258428</v>
      </c>
    </row>
    <row r="2334" spans="1:12" ht="36.75" customHeight="1" x14ac:dyDescent="0.25">
      <c r="A2334" s="188"/>
      <c r="B2334" s="196" t="s">
        <v>2520</v>
      </c>
      <c r="C2334" s="196" t="s">
        <v>78</v>
      </c>
      <c r="D2334" s="196" t="s">
        <v>2431</v>
      </c>
      <c r="E2334" s="199">
        <v>1</v>
      </c>
      <c r="F2334" s="196" t="s">
        <v>83</v>
      </c>
      <c r="G2334" s="87">
        <v>32028</v>
      </c>
      <c r="H2334" s="69" t="s">
        <v>87</v>
      </c>
      <c r="I2334" s="81">
        <v>67189967</v>
      </c>
      <c r="J2334" s="162">
        <v>0.17120495025418547</v>
      </c>
      <c r="K2334" s="162">
        <v>0.15632105895526288</v>
      </c>
      <c r="L2334" s="81">
        <v>67189967</v>
      </c>
    </row>
    <row r="2335" spans="1:12" ht="15.75" customHeight="1" x14ac:dyDescent="0.25">
      <c r="A2335" s="188"/>
      <c r="B2335" s="196" t="s">
        <v>2520</v>
      </c>
      <c r="C2335" s="196" t="s">
        <v>78</v>
      </c>
      <c r="D2335" s="196" t="s">
        <v>2438</v>
      </c>
      <c r="E2335" s="199">
        <v>1</v>
      </c>
      <c r="F2335" s="196" t="s">
        <v>83</v>
      </c>
      <c r="G2335" s="87">
        <v>10775</v>
      </c>
      <c r="H2335" s="69" t="s">
        <v>88</v>
      </c>
      <c r="I2335" s="81">
        <v>502549046</v>
      </c>
      <c r="J2335" s="162">
        <v>5.7597519014264027E-2</v>
      </c>
      <c r="K2335" s="162">
        <v>1.1692072872677124</v>
      </c>
      <c r="L2335" s="81">
        <v>498407459</v>
      </c>
    </row>
    <row r="2336" spans="1:12" ht="15.75" customHeight="1" x14ac:dyDescent="0.25">
      <c r="A2336" s="188"/>
      <c r="B2336" s="196" t="s">
        <v>2520</v>
      </c>
      <c r="C2336" s="196" t="s">
        <v>78</v>
      </c>
      <c r="D2336" s="196" t="s">
        <v>2438</v>
      </c>
      <c r="E2336" s="199">
        <v>1</v>
      </c>
      <c r="F2336" s="196" t="s">
        <v>83</v>
      </c>
      <c r="G2336" s="87">
        <v>1115</v>
      </c>
      <c r="H2336" s="69" t="s">
        <v>89</v>
      </c>
      <c r="I2336" s="81">
        <v>48727423</v>
      </c>
      <c r="J2336" s="162">
        <v>5.9602073040282508E-3</v>
      </c>
      <c r="K2336" s="162">
        <v>0.11336696092619056</v>
      </c>
      <c r="L2336" s="81">
        <v>48727423</v>
      </c>
    </row>
    <row r="2337" spans="1:12" ht="47.25" customHeight="1" x14ac:dyDescent="0.25">
      <c r="A2337" s="88">
        <v>1925</v>
      </c>
      <c r="B2337" s="25" t="s">
        <v>2521</v>
      </c>
      <c r="C2337" s="71" t="s">
        <v>78</v>
      </c>
      <c r="D2337" s="71" t="s">
        <v>2438</v>
      </c>
      <c r="E2337" s="70">
        <v>100</v>
      </c>
      <c r="F2337" s="71" t="s">
        <v>90</v>
      </c>
      <c r="G2337" s="29">
        <v>2.6</v>
      </c>
      <c r="H2337" s="71" t="s">
        <v>91</v>
      </c>
      <c r="I2337" s="72">
        <v>7423.3</v>
      </c>
      <c r="J2337" s="164">
        <v>1.1324929654763879E-2</v>
      </c>
      <c r="K2337" s="164">
        <v>1.9073365723222675E-2</v>
      </c>
      <c r="L2337" s="72">
        <v>0</v>
      </c>
    </row>
    <row r="2338" spans="1:12" ht="31.5" customHeight="1" x14ac:dyDescent="0.25">
      <c r="A2338" s="88">
        <v>1926</v>
      </c>
      <c r="B2338" s="109" t="s">
        <v>2522</v>
      </c>
      <c r="C2338" s="69" t="s">
        <v>78</v>
      </c>
      <c r="D2338" s="71" t="s">
        <v>2438</v>
      </c>
      <c r="E2338" s="70">
        <v>100</v>
      </c>
      <c r="F2338" s="69" t="s">
        <v>202</v>
      </c>
      <c r="G2338" s="70" t="s">
        <v>201</v>
      </c>
      <c r="H2338" s="69" t="s">
        <v>201</v>
      </c>
      <c r="I2338" s="80">
        <f t="shared" ref="I2338" si="18">L2338+N2338</f>
        <v>22559100</v>
      </c>
      <c r="J2338" s="162" t="s">
        <v>201</v>
      </c>
      <c r="K2338" s="162">
        <v>4.0005468726702462</v>
      </c>
      <c r="L2338" s="12">
        <v>22559100</v>
      </c>
    </row>
    <row r="2339" spans="1:12" ht="47.25" customHeight="1" x14ac:dyDescent="0.25">
      <c r="A2339" s="88">
        <v>1927</v>
      </c>
      <c r="B2339" s="69" t="s">
        <v>2451</v>
      </c>
      <c r="C2339" s="69" t="s">
        <v>74</v>
      </c>
      <c r="D2339" s="69" t="s">
        <v>2523</v>
      </c>
      <c r="E2339" s="70">
        <v>100</v>
      </c>
      <c r="F2339" s="69" t="s">
        <v>200</v>
      </c>
      <c r="G2339" s="70" t="s">
        <v>201</v>
      </c>
      <c r="H2339" s="69" t="s">
        <v>201</v>
      </c>
      <c r="I2339" s="80">
        <v>10129590.550000001</v>
      </c>
      <c r="J2339" s="162" t="s">
        <v>201</v>
      </c>
      <c r="K2339" s="162">
        <v>0.20124291471945904</v>
      </c>
      <c r="L2339" s="80">
        <v>34129693.770000003</v>
      </c>
    </row>
    <row r="2340" spans="1:12" ht="47.25" customHeight="1" x14ac:dyDescent="0.25">
      <c r="A2340" s="88">
        <v>1928</v>
      </c>
      <c r="B2340" s="69" t="s">
        <v>2462</v>
      </c>
      <c r="C2340" s="69" t="s">
        <v>74</v>
      </c>
      <c r="D2340" s="69" t="s">
        <v>2523</v>
      </c>
      <c r="E2340" s="70">
        <v>100</v>
      </c>
      <c r="F2340" s="69" t="s">
        <v>200</v>
      </c>
      <c r="G2340" s="70" t="s">
        <v>201</v>
      </c>
      <c r="H2340" s="69" t="s">
        <v>201</v>
      </c>
      <c r="I2340" s="80">
        <v>482359.4</v>
      </c>
      <c r="J2340" s="162" t="s">
        <v>201</v>
      </c>
      <c r="K2340" s="162">
        <v>9.5829551174039743E-3</v>
      </c>
      <c r="L2340" s="80">
        <v>44425685.219999999</v>
      </c>
    </row>
    <row r="2341" spans="1:12" ht="47.25" customHeight="1" x14ac:dyDescent="0.25">
      <c r="A2341" s="88">
        <v>1929</v>
      </c>
      <c r="B2341" s="69" t="s">
        <v>2524</v>
      </c>
      <c r="C2341" s="69" t="s">
        <v>74</v>
      </c>
      <c r="D2341" s="69" t="s">
        <v>2523</v>
      </c>
      <c r="E2341" s="70">
        <v>100</v>
      </c>
      <c r="F2341" s="69" t="s">
        <v>200</v>
      </c>
      <c r="G2341" s="70" t="s">
        <v>201</v>
      </c>
      <c r="H2341" s="69" t="s">
        <v>201</v>
      </c>
      <c r="I2341" s="80">
        <v>1486280.59</v>
      </c>
      <c r="J2341" s="162" t="s">
        <v>201</v>
      </c>
      <c r="K2341" s="162">
        <v>2.9527692807144831E-2</v>
      </c>
      <c r="L2341" s="80">
        <v>25408482.530000001</v>
      </c>
    </row>
    <row r="2342" spans="1:12" ht="63" customHeight="1" x14ac:dyDescent="0.25">
      <c r="A2342" s="88">
        <v>1930</v>
      </c>
      <c r="B2342" s="69" t="s">
        <v>2525</v>
      </c>
      <c r="C2342" s="69" t="s">
        <v>78</v>
      </c>
      <c r="D2342" s="69" t="s">
        <v>2438</v>
      </c>
      <c r="E2342" s="70">
        <v>100</v>
      </c>
      <c r="F2342" s="69" t="s">
        <v>32</v>
      </c>
      <c r="G2342" s="29">
        <v>269</v>
      </c>
      <c r="H2342" s="71" t="s">
        <v>136</v>
      </c>
      <c r="I2342" s="80">
        <v>190840</v>
      </c>
      <c r="J2342" s="169">
        <v>1.4939821568147179E-3</v>
      </c>
      <c r="K2342" s="169">
        <v>8.6402825197379862E-3</v>
      </c>
      <c r="L2342" s="80" t="s">
        <v>2526</v>
      </c>
    </row>
    <row r="2343" spans="1:12" ht="63" customHeight="1" x14ac:dyDescent="0.25">
      <c r="A2343" s="88">
        <v>1931</v>
      </c>
      <c r="B2343" s="69" t="s">
        <v>2527</v>
      </c>
      <c r="C2343" s="69" t="s">
        <v>78</v>
      </c>
      <c r="D2343" s="69" t="s">
        <v>2438</v>
      </c>
      <c r="E2343" s="70">
        <v>100</v>
      </c>
      <c r="F2343" s="69" t="s">
        <v>32</v>
      </c>
      <c r="G2343" s="29">
        <v>537</v>
      </c>
      <c r="H2343" s="71" t="s">
        <v>136</v>
      </c>
      <c r="I2343" s="80">
        <v>189763.25</v>
      </c>
      <c r="J2343" s="169">
        <v>2.9824104766152547E-3</v>
      </c>
      <c r="K2343" s="169">
        <v>8.5915326549133794E-3</v>
      </c>
      <c r="L2343" s="80">
        <v>36376741</v>
      </c>
    </row>
    <row r="2344" spans="1:12" ht="31.5" customHeight="1" x14ac:dyDescent="0.25">
      <c r="A2344" s="88">
        <v>1932</v>
      </c>
      <c r="B2344" s="54" t="s">
        <v>2528</v>
      </c>
      <c r="C2344" s="67" t="s">
        <v>78</v>
      </c>
      <c r="D2344" s="69" t="s">
        <v>2438</v>
      </c>
      <c r="E2344" s="70">
        <v>96.7</v>
      </c>
      <c r="F2344" s="67" t="s">
        <v>350</v>
      </c>
      <c r="G2344" s="70">
        <v>1118</v>
      </c>
      <c r="H2344" s="8" t="s">
        <v>15</v>
      </c>
      <c r="I2344" s="80">
        <v>85092776.870000005</v>
      </c>
      <c r="J2344" s="164">
        <v>6.1605015640124874E-3</v>
      </c>
      <c r="K2344" s="164">
        <v>0.18559477088093837</v>
      </c>
      <c r="L2344" s="80">
        <v>137125385.75999999</v>
      </c>
    </row>
    <row r="2345" spans="1:12" ht="31.5" customHeight="1" x14ac:dyDescent="0.25">
      <c r="A2345" s="88">
        <v>1933</v>
      </c>
      <c r="B2345" s="54" t="s">
        <v>2529</v>
      </c>
      <c r="C2345" s="67" t="s">
        <v>78</v>
      </c>
      <c r="D2345" s="69" t="s">
        <v>2438</v>
      </c>
      <c r="E2345" s="73">
        <v>81.599999999999994</v>
      </c>
      <c r="F2345" s="67" t="s">
        <v>350</v>
      </c>
      <c r="G2345" s="70">
        <v>728</v>
      </c>
      <c r="H2345" s="8" t="s">
        <v>15</v>
      </c>
      <c r="I2345" s="80">
        <v>57382505.200000003</v>
      </c>
      <c r="J2345" s="164">
        <v>4.0114893905197598E-3</v>
      </c>
      <c r="K2345" s="164">
        <v>0.12515625058797372</v>
      </c>
      <c r="L2345" s="80">
        <v>53258510.5</v>
      </c>
    </row>
    <row r="2346" spans="1:12" ht="31.5" customHeight="1" x14ac:dyDescent="0.25">
      <c r="A2346" s="88">
        <v>1934</v>
      </c>
      <c r="B2346" s="77" t="s">
        <v>2530</v>
      </c>
      <c r="C2346" s="64" t="s">
        <v>74</v>
      </c>
      <c r="D2346" s="77" t="s">
        <v>2531</v>
      </c>
      <c r="E2346" s="78">
        <v>100</v>
      </c>
      <c r="F2346" s="77" t="s">
        <v>258</v>
      </c>
      <c r="G2346" s="78">
        <v>9</v>
      </c>
      <c r="H2346" s="19" t="s">
        <v>15</v>
      </c>
      <c r="I2346" s="9">
        <v>3832431.06</v>
      </c>
      <c r="J2346" s="166">
        <v>4.9592588619062958E-5</v>
      </c>
      <c r="K2346" s="166">
        <v>8.3588665296978667E-3</v>
      </c>
      <c r="L2346" s="9">
        <v>3832431.06</v>
      </c>
    </row>
    <row r="2347" spans="1:12" ht="31.5" customHeight="1" x14ac:dyDescent="0.25">
      <c r="A2347" s="88">
        <v>1935</v>
      </c>
      <c r="B2347" s="77" t="s">
        <v>2532</v>
      </c>
      <c r="C2347" s="64" t="s">
        <v>74</v>
      </c>
      <c r="D2347" s="77" t="s">
        <v>2531</v>
      </c>
      <c r="E2347" s="78">
        <v>100</v>
      </c>
      <c r="F2347" s="77" t="s">
        <v>258</v>
      </c>
      <c r="G2347" s="78">
        <v>120</v>
      </c>
      <c r="H2347" s="19" t="s">
        <v>15</v>
      </c>
      <c r="I2347" s="9">
        <v>12233252.82</v>
      </c>
      <c r="J2347" s="166">
        <v>6.6123451492083949E-4</v>
      </c>
      <c r="K2347" s="166">
        <v>2.668179177799223E-2</v>
      </c>
      <c r="L2347" s="9">
        <v>12233252.82</v>
      </c>
    </row>
    <row r="2348" spans="1:12" ht="31.5" customHeight="1" x14ac:dyDescent="0.25">
      <c r="A2348" s="88">
        <v>1936</v>
      </c>
      <c r="B2348" s="77" t="s">
        <v>2533</v>
      </c>
      <c r="C2348" s="64" t="s">
        <v>74</v>
      </c>
      <c r="D2348" s="77" t="s">
        <v>2531</v>
      </c>
      <c r="E2348" s="78">
        <v>100</v>
      </c>
      <c r="F2348" s="77" t="s">
        <v>258</v>
      </c>
      <c r="G2348" s="78">
        <v>50</v>
      </c>
      <c r="H2348" s="19" t="s">
        <v>15</v>
      </c>
      <c r="I2348" s="9">
        <v>8787379.0600000005</v>
      </c>
      <c r="J2348" s="166">
        <v>2.7551438121701643E-4</v>
      </c>
      <c r="K2348" s="166">
        <v>1.9166040447548688E-2</v>
      </c>
      <c r="L2348" s="9">
        <v>8787379.0600000005</v>
      </c>
    </row>
    <row r="2349" spans="1:12" ht="31.5" customHeight="1" x14ac:dyDescent="0.25">
      <c r="A2349" s="88">
        <v>1937</v>
      </c>
      <c r="B2349" s="77" t="s">
        <v>2534</v>
      </c>
      <c r="C2349" s="64" t="s">
        <v>74</v>
      </c>
      <c r="D2349" s="77" t="s">
        <v>2531</v>
      </c>
      <c r="E2349" s="78">
        <v>100</v>
      </c>
      <c r="F2349" s="77" t="s">
        <v>258</v>
      </c>
      <c r="G2349" s="78">
        <v>129</v>
      </c>
      <c r="H2349" s="19" t="s">
        <v>15</v>
      </c>
      <c r="I2349" s="9">
        <v>14014592.109999999</v>
      </c>
      <c r="J2349" s="166">
        <v>7.1082710353990248E-4</v>
      </c>
      <c r="K2349" s="166">
        <v>3.0567048195159648E-2</v>
      </c>
      <c r="L2349" s="9">
        <v>14014592.109999999</v>
      </c>
    </row>
    <row r="2350" spans="1:12" ht="31.5" customHeight="1" x14ac:dyDescent="0.25">
      <c r="A2350" s="88">
        <v>1938</v>
      </c>
      <c r="B2350" s="77" t="s">
        <v>2535</v>
      </c>
      <c r="C2350" s="64" t="s">
        <v>74</v>
      </c>
      <c r="D2350" s="77" t="s">
        <v>2531</v>
      </c>
      <c r="E2350" s="78">
        <v>100</v>
      </c>
      <c r="F2350" s="77" t="s">
        <v>258</v>
      </c>
      <c r="G2350" s="78">
        <v>73</v>
      </c>
      <c r="H2350" s="19" t="s">
        <v>15</v>
      </c>
      <c r="I2350" s="9">
        <v>12240643.779999999</v>
      </c>
      <c r="J2350" s="166">
        <v>4.0225099657684399E-4</v>
      </c>
      <c r="K2350" s="166">
        <v>2.6697912106629352E-2</v>
      </c>
      <c r="L2350" s="9">
        <v>12240643.779999999</v>
      </c>
    </row>
    <row r="2351" spans="1:12" ht="31.5" customHeight="1" x14ac:dyDescent="0.25">
      <c r="A2351" s="88">
        <v>1939</v>
      </c>
      <c r="B2351" s="77" t="s">
        <v>2536</v>
      </c>
      <c r="C2351" s="64" t="s">
        <v>74</v>
      </c>
      <c r="D2351" s="77" t="s">
        <v>2531</v>
      </c>
      <c r="E2351" s="78">
        <v>100</v>
      </c>
      <c r="F2351" s="77" t="s">
        <v>258</v>
      </c>
      <c r="G2351" s="78">
        <v>245</v>
      </c>
      <c r="H2351" s="19" t="s">
        <v>15</v>
      </c>
      <c r="I2351" s="9">
        <v>26428828.460000001</v>
      </c>
      <c r="J2351" s="166">
        <v>1.3500204679633807E-3</v>
      </c>
      <c r="K2351" s="166">
        <v>5.7643580843283429E-2</v>
      </c>
      <c r="L2351" s="9">
        <v>26428828.460000001</v>
      </c>
    </row>
    <row r="2352" spans="1:12" ht="31.5" customHeight="1" x14ac:dyDescent="0.25">
      <c r="A2352" s="88">
        <v>1940</v>
      </c>
      <c r="B2352" s="77" t="s">
        <v>2537</v>
      </c>
      <c r="C2352" s="64" t="s">
        <v>74</v>
      </c>
      <c r="D2352" s="77" t="s">
        <v>2531</v>
      </c>
      <c r="E2352" s="78">
        <v>100</v>
      </c>
      <c r="F2352" s="77" t="s">
        <v>258</v>
      </c>
      <c r="G2352" s="78">
        <v>128</v>
      </c>
      <c r="H2352" s="19" t="s">
        <v>15</v>
      </c>
      <c r="I2352" s="9">
        <v>15181897.109999999</v>
      </c>
      <c r="J2352" s="166">
        <v>7.053168159155621E-4</v>
      </c>
      <c r="K2352" s="166">
        <v>3.3113042250026994E-2</v>
      </c>
      <c r="L2352" s="9">
        <v>15181897.109999999</v>
      </c>
    </row>
    <row r="2353" spans="1:12" ht="31.5" customHeight="1" x14ac:dyDescent="0.25">
      <c r="A2353" s="88">
        <v>1941</v>
      </c>
      <c r="B2353" s="77" t="s">
        <v>2538</v>
      </c>
      <c r="C2353" s="64" t="s">
        <v>74</v>
      </c>
      <c r="D2353" s="77" t="s">
        <v>2531</v>
      </c>
      <c r="E2353" s="78">
        <v>100</v>
      </c>
      <c r="F2353" s="77" t="s">
        <v>258</v>
      </c>
      <c r="G2353" s="78">
        <v>15</v>
      </c>
      <c r="H2353" s="19" t="s">
        <v>15</v>
      </c>
      <c r="I2353" s="9">
        <v>3931593.06</v>
      </c>
      <c r="J2353" s="166">
        <v>8.2654314365104937E-5</v>
      </c>
      <c r="K2353" s="166">
        <v>8.5751475037952572E-3</v>
      </c>
      <c r="L2353" s="9">
        <v>3931593.06</v>
      </c>
    </row>
    <row r="2354" spans="1:12" ht="31.5" customHeight="1" x14ac:dyDescent="0.25">
      <c r="A2354" s="88">
        <v>1942</v>
      </c>
      <c r="B2354" s="77" t="s">
        <v>2539</v>
      </c>
      <c r="C2354" s="64" t="s">
        <v>74</v>
      </c>
      <c r="D2354" s="77" t="s">
        <v>2531</v>
      </c>
      <c r="E2354" s="78">
        <v>100</v>
      </c>
      <c r="F2354" s="77" t="s">
        <v>258</v>
      </c>
      <c r="G2354" s="78">
        <v>19</v>
      </c>
      <c r="H2354" s="19" t="s">
        <v>15</v>
      </c>
      <c r="I2354" s="9">
        <v>4398509.28</v>
      </c>
      <c r="J2354" s="166">
        <v>1.0469546486246626E-4</v>
      </c>
      <c r="K2354" s="166">
        <v>9.5935325190578801E-3</v>
      </c>
      <c r="L2354" s="9">
        <v>4398509.28</v>
      </c>
    </row>
    <row r="2355" spans="1:12" ht="31.5" customHeight="1" x14ac:dyDescent="0.25">
      <c r="A2355" s="88">
        <v>1943</v>
      </c>
      <c r="B2355" s="77" t="s">
        <v>2540</v>
      </c>
      <c r="C2355" s="64" t="s">
        <v>74</v>
      </c>
      <c r="D2355" s="77" t="s">
        <v>2531</v>
      </c>
      <c r="E2355" s="78">
        <v>100</v>
      </c>
      <c r="F2355" s="77" t="s">
        <v>258</v>
      </c>
      <c r="G2355" s="78">
        <v>14</v>
      </c>
      <c r="H2355" s="19" t="s">
        <v>15</v>
      </c>
      <c r="I2355" s="9">
        <v>4418469.91</v>
      </c>
      <c r="J2355" s="166">
        <v>7.7144026740764597E-5</v>
      </c>
      <c r="K2355" s="166">
        <v>9.6370683946957018E-3</v>
      </c>
      <c r="L2355" s="9">
        <v>4418469.91</v>
      </c>
    </row>
    <row r="2356" spans="1:12" ht="31.5" customHeight="1" x14ac:dyDescent="0.25">
      <c r="A2356" s="88">
        <v>1944</v>
      </c>
      <c r="B2356" s="77" t="s">
        <v>2541</v>
      </c>
      <c r="C2356" s="64" t="s">
        <v>74</v>
      </c>
      <c r="D2356" s="77" t="s">
        <v>2531</v>
      </c>
      <c r="E2356" s="78">
        <v>100</v>
      </c>
      <c r="F2356" s="77" t="s">
        <v>258</v>
      </c>
      <c r="G2356" s="78">
        <v>8</v>
      </c>
      <c r="H2356" s="19" t="s">
        <v>15</v>
      </c>
      <c r="I2356" s="9">
        <v>3899116.11</v>
      </c>
      <c r="J2356" s="166">
        <v>4.4082300994722632E-5</v>
      </c>
      <c r="K2356" s="166">
        <v>8.5043124421616441E-3</v>
      </c>
      <c r="L2356" s="9">
        <v>3899116.11</v>
      </c>
    </row>
    <row r="2357" spans="1:12" ht="31.5" customHeight="1" x14ac:dyDescent="0.25">
      <c r="A2357" s="88">
        <v>1945</v>
      </c>
      <c r="B2357" s="77" t="s">
        <v>2542</v>
      </c>
      <c r="C2357" s="64" t="s">
        <v>74</v>
      </c>
      <c r="D2357" s="77" t="s">
        <v>2531</v>
      </c>
      <c r="E2357" s="78">
        <v>100</v>
      </c>
      <c r="F2357" s="77" t="s">
        <v>258</v>
      </c>
      <c r="G2357" s="78">
        <v>18</v>
      </c>
      <c r="H2357" s="19" t="s">
        <v>15</v>
      </c>
      <c r="I2357" s="9">
        <v>5369037.6500000004</v>
      </c>
      <c r="J2357" s="166">
        <v>9.9185177238125916E-5</v>
      </c>
      <c r="K2357" s="166">
        <v>1.1710339574711799E-2</v>
      </c>
      <c r="L2357" s="9">
        <v>5369037.6500000004</v>
      </c>
    </row>
    <row r="2358" spans="1:12" ht="31.5" customHeight="1" x14ac:dyDescent="0.25">
      <c r="A2358" s="88">
        <v>1946</v>
      </c>
      <c r="B2358" s="77" t="s">
        <v>2543</v>
      </c>
      <c r="C2358" s="64" t="s">
        <v>74</v>
      </c>
      <c r="D2358" s="77" t="s">
        <v>2531</v>
      </c>
      <c r="E2358" s="78">
        <v>100</v>
      </c>
      <c r="F2358" s="77" t="s">
        <v>258</v>
      </c>
      <c r="G2358" s="78">
        <v>22</v>
      </c>
      <c r="H2358" s="19" t="s">
        <v>15</v>
      </c>
      <c r="I2358" s="9">
        <v>5809048.1100000003</v>
      </c>
      <c r="J2358" s="166">
        <v>1.2122632773548723E-4</v>
      </c>
      <c r="K2358" s="166">
        <v>1.2670040779829098E-2</v>
      </c>
      <c r="L2358" s="9">
        <v>5809048.1100000003</v>
      </c>
    </row>
    <row r="2359" spans="1:12" ht="31.5" customHeight="1" x14ac:dyDescent="0.25">
      <c r="A2359" s="88">
        <v>1947</v>
      </c>
      <c r="B2359" s="77" t="s">
        <v>2544</v>
      </c>
      <c r="C2359" s="64" t="s">
        <v>74</v>
      </c>
      <c r="D2359" s="77" t="s">
        <v>2531</v>
      </c>
      <c r="E2359" s="78">
        <v>100</v>
      </c>
      <c r="F2359" s="77" t="s">
        <v>258</v>
      </c>
      <c r="G2359" s="78">
        <v>29</v>
      </c>
      <c r="H2359" s="19" t="s">
        <v>15</v>
      </c>
      <c r="I2359" s="9">
        <v>5776603.5899999999</v>
      </c>
      <c r="J2359" s="166">
        <v>1.5979834110586955E-4</v>
      </c>
      <c r="K2359" s="166">
        <v>1.2599276450855068E-2</v>
      </c>
      <c r="L2359" s="9">
        <v>5776603.5899999999</v>
      </c>
    </row>
    <row r="2360" spans="1:12" ht="31.5" customHeight="1" x14ac:dyDescent="0.25">
      <c r="A2360" s="88">
        <v>1948</v>
      </c>
      <c r="B2360" s="77" t="s">
        <v>2545</v>
      </c>
      <c r="C2360" s="64" t="s">
        <v>74</v>
      </c>
      <c r="D2360" s="77" t="s">
        <v>2531</v>
      </c>
      <c r="E2360" s="78">
        <v>100</v>
      </c>
      <c r="F2360" s="77" t="s">
        <v>258</v>
      </c>
      <c r="G2360" s="78">
        <v>33</v>
      </c>
      <c r="H2360" s="19" t="s">
        <v>15</v>
      </c>
      <c r="I2360" s="9">
        <v>5440944.8899999997</v>
      </c>
      <c r="J2360" s="166">
        <v>1.8183949160323085E-4</v>
      </c>
      <c r="K2360" s="166">
        <v>1.1867175539212866E-2</v>
      </c>
      <c r="L2360" s="9">
        <v>5440944.8899999997</v>
      </c>
    </row>
    <row r="2361" spans="1:12" ht="31.5" customHeight="1" x14ac:dyDescent="0.25">
      <c r="A2361" s="88">
        <v>1949</v>
      </c>
      <c r="B2361" s="77" t="s">
        <v>2546</v>
      </c>
      <c r="C2361" s="64" t="s">
        <v>74</v>
      </c>
      <c r="D2361" s="77" t="s">
        <v>2531</v>
      </c>
      <c r="E2361" s="78">
        <v>100</v>
      </c>
      <c r="F2361" s="78" t="s">
        <v>258</v>
      </c>
      <c r="G2361" s="78">
        <v>11</v>
      </c>
      <c r="H2361" s="19" t="s">
        <v>15</v>
      </c>
      <c r="I2361" s="9">
        <v>3692141.26</v>
      </c>
      <c r="J2361" s="166">
        <v>6.0613163867743617E-5</v>
      </c>
      <c r="K2361" s="166">
        <v>8.0528822353116269E-3</v>
      </c>
      <c r="L2361" s="9">
        <v>3692141.26</v>
      </c>
    </row>
    <row r="2362" spans="1:12" ht="31.5" customHeight="1" x14ac:dyDescent="0.25">
      <c r="A2362" s="88">
        <v>1950</v>
      </c>
      <c r="B2362" s="77" t="s">
        <v>2547</v>
      </c>
      <c r="C2362" s="64" t="s">
        <v>74</v>
      </c>
      <c r="D2362" s="77" t="s">
        <v>2531</v>
      </c>
      <c r="E2362" s="78">
        <v>100</v>
      </c>
      <c r="F2362" s="77" t="s">
        <v>258</v>
      </c>
      <c r="G2362" s="78">
        <v>25</v>
      </c>
      <c r="H2362" s="19" t="s">
        <v>15</v>
      </c>
      <c r="I2362" s="9">
        <v>6709626.0099999998</v>
      </c>
      <c r="J2362" s="166">
        <v>1.3775719060850821E-4</v>
      </c>
      <c r="K2362" s="166">
        <v>1.4634279757084329E-2</v>
      </c>
      <c r="L2362" s="9">
        <v>6709626.0099999998</v>
      </c>
    </row>
    <row r="2363" spans="1:12" ht="31.5" customHeight="1" x14ac:dyDescent="0.25">
      <c r="A2363" s="88">
        <v>1951</v>
      </c>
      <c r="B2363" s="77" t="s">
        <v>2548</v>
      </c>
      <c r="C2363" s="64" t="s">
        <v>74</v>
      </c>
      <c r="D2363" s="77" t="s">
        <v>2531</v>
      </c>
      <c r="E2363" s="78">
        <v>100</v>
      </c>
      <c r="F2363" s="77" t="s">
        <v>278</v>
      </c>
      <c r="G2363" s="78">
        <v>44</v>
      </c>
      <c r="H2363" s="19" t="s">
        <v>15</v>
      </c>
      <c r="I2363" s="9">
        <v>10282244.039999999</v>
      </c>
      <c r="J2363" s="166">
        <v>2.4245265547097447E-4</v>
      </c>
      <c r="K2363" s="166">
        <v>2.2426471399107532E-2</v>
      </c>
      <c r="L2363" s="9">
        <v>10642568.57</v>
      </c>
    </row>
    <row r="2364" spans="1:12" ht="31.5" customHeight="1" x14ac:dyDescent="0.25">
      <c r="A2364" s="88">
        <v>1952</v>
      </c>
      <c r="B2364" s="77" t="s">
        <v>2549</v>
      </c>
      <c r="C2364" s="64" t="s">
        <v>74</v>
      </c>
      <c r="D2364" s="77" t="s">
        <v>2531</v>
      </c>
      <c r="E2364" s="78">
        <v>100</v>
      </c>
      <c r="F2364" s="77" t="s">
        <v>2550</v>
      </c>
      <c r="G2364" s="78">
        <v>30</v>
      </c>
      <c r="H2364" s="19" t="s">
        <v>15</v>
      </c>
      <c r="I2364" s="9">
        <v>14142697.24</v>
      </c>
      <c r="J2364" s="166">
        <v>1.6530862873020987E-4</v>
      </c>
      <c r="K2364" s="166">
        <v>3.0846456661137278E-2</v>
      </c>
      <c r="L2364" s="9">
        <v>37276691.759999998</v>
      </c>
    </row>
    <row r="2365" spans="1:12" ht="31.5" customHeight="1" x14ac:dyDescent="0.25">
      <c r="A2365" s="88">
        <v>1953</v>
      </c>
      <c r="B2365" s="77" t="s">
        <v>2551</v>
      </c>
      <c r="C2365" s="64" t="s">
        <v>74</v>
      </c>
      <c r="D2365" s="77" t="s">
        <v>2531</v>
      </c>
      <c r="E2365" s="78">
        <v>100</v>
      </c>
      <c r="F2365" s="77" t="s">
        <v>278</v>
      </c>
      <c r="G2365" s="78">
        <v>58</v>
      </c>
      <c r="H2365" s="19" t="s">
        <v>15</v>
      </c>
      <c r="I2365" s="9">
        <v>12795237.939999999</v>
      </c>
      <c r="J2365" s="166">
        <v>3.1959668221173909E-4</v>
      </c>
      <c r="K2365" s="166">
        <v>2.7907530359120473E-2</v>
      </c>
      <c r="L2365" s="9">
        <v>13327697.09</v>
      </c>
    </row>
    <row r="2366" spans="1:12" ht="31.5" customHeight="1" x14ac:dyDescent="0.25">
      <c r="A2366" s="88">
        <v>1954</v>
      </c>
      <c r="B2366" s="77" t="s">
        <v>2552</v>
      </c>
      <c r="C2366" s="64" t="s">
        <v>74</v>
      </c>
      <c r="D2366" s="77" t="s">
        <v>2531</v>
      </c>
      <c r="E2366" s="78">
        <v>100</v>
      </c>
      <c r="F2366" s="77" t="s">
        <v>278</v>
      </c>
      <c r="G2366" s="78">
        <v>54</v>
      </c>
      <c r="H2366" s="19" t="s">
        <v>15</v>
      </c>
      <c r="I2366" s="9">
        <v>12140878.35</v>
      </c>
      <c r="J2366" s="166">
        <v>2.9755553171437779E-4</v>
      </c>
      <c r="K2366" s="166">
        <v>2.6480314999051395E-2</v>
      </c>
      <c r="L2366" s="9">
        <v>12717836.73</v>
      </c>
    </row>
    <row r="2367" spans="1:12" ht="15.75" customHeight="1" x14ac:dyDescent="0.25">
      <c r="A2367" s="88">
        <v>1955</v>
      </c>
      <c r="B2367" s="77" t="s">
        <v>2553</v>
      </c>
      <c r="C2367" s="64" t="s">
        <v>74</v>
      </c>
      <c r="D2367" s="77" t="s">
        <v>2531</v>
      </c>
      <c r="E2367" s="78">
        <v>98.2</v>
      </c>
      <c r="F2367" s="77" t="s">
        <v>278</v>
      </c>
      <c r="G2367" s="78">
        <v>589</v>
      </c>
      <c r="H2367" s="19" t="s">
        <v>15</v>
      </c>
      <c r="I2367" s="9">
        <v>34016727.399999999</v>
      </c>
      <c r="J2367" s="166">
        <v>3.2455594107364534E-3</v>
      </c>
      <c r="K2367" s="166">
        <v>7.4193450491896462E-2</v>
      </c>
      <c r="L2367" s="9">
        <v>39455434.579999998</v>
      </c>
    </row>
    <row r="2368" spans="1:12" ht="31.5" customHeight="1" x14ac:dyDescent="0.25">
      <c r="A2368" s="88">
        <v>1956</v>
      </c>
      <c r="B2368" s="77" t="s">
        <v>2554</v>
      </c>
      <c r="C2368" s="64" t="s">
        <v>74</v>
      </c>
      <c r="D2368" s="77" t="s">
        <v>2531</v>
      </c>
      <c r="E2368" s="78">
        <v>100</v>
      </c>
      <c r="F2368" s="77" t="s">
        <v>2555</v>
      </c>
      <c r="G2368" s="78">
        <v>90</v>
      </c>
      <c r="H2368" s="19" t="s">
        <v>15</v>
      </c>
      <c r="I2368" s="9">
        <v>13238626.300000001</v>
      </c>
      <c r="J2368" s="166">
        <v>4.9592588619062959E-4</v>
      </c>
      <c r="K2368" s="166">
        <v>2.8874599058866805E-2</v>
      </c>
      <c r="L2368" s="9">
        <v>13645880.310000001</v>
      </c>
    </row>
    <row r="2369" spans="1:12" ht="31.5" customHeight="1" x14ac:dyDescent="0.25">
      <c r="A2369" s="88">
        <v>1957</v>
      </c>
      <c r="B2369" s="77" t="s">
        <v>2556</v>
      </c>
      <c r="C2369" s="64" t="s">
        <v>74</v>
      </c>
      <c r="D2369" s="77" t="s">
        <v>2531</v>
      </c>
      <c r="E2369" s="78">
        <v>98.9</v>
      </c>
      <c r="F2369" s="77" t="s">
        <v>278</v>
      </c>
      <c r="G2369" s="78">
        <v>52</v>
      </c>
      <c r="H2369" s="19" t="s">
        <v>15</v>
      </c>
      <c r="I2369" s="9">
        <v>12884229.689999999</v>
      </c>
      <c r="J2369" s="166">
        <v>2.8653495646569714E-4</v>
      </c>
      <c r="K2369" s="166">
        <v>2.8101629130591721E-2</v>
      </c>
      <c r="L2369" s="9">
        <v>13314120.77</v>
      </c>
    </row>
    <row r="2370" spans="1:12" ht="31.5" customHeight="1" x14ac:dyDescent="0.25">
      <c r="A2370" s="88">
        <v>1958</v>
      </c>
      <c r="B2370" s="77" t="s">
        <v>2557</v>
      </c>
      <c r="C2370" s="64" t="s">
        <v>74</v>
      </c>
      <c r="D2370" s="77" t="s">
        <v>2531</v>
      </c>
      <c r="E2370" s="78">
        <v>100</v>
      </c>
      <c r="F2370" s="77" t="s">
        <v>2555</v>
      </c>
      <c r="G2370" s="78">
        <v>58</v>
      </c>
      <c r="H2370" s="19" t="s">
        <v>15</v>
      </c>
      <c r="I2370" s="9">
        <v>15742511.49</v>
      </c>
      <c r="J2370" s="166">
        <v>3.1959668221173909E-4</v>
      </c>
      <c r="K2370" s="166">
        <v>3.4335791127615242E-2</v>
      </c>
      <c r="L2370" s="9">
        <v>17054687.129999999</v>
      </c>
    </row>
    <row r="2371" spans="1:12" ht="31.5" customHeight="1" x14ac:dyDescent="0.25">
      <c r="A2371" s="88">
        <v>1959</v>
      </c>
      <c r="B2371" s="77" t="s">
        <v>2558</v>
      </c>
      <c r="C2371" s="64" t="s">
        <v>74</v>
      </c>
      <c r="D2371" s="77" t="s">
        <v>2531</v>
      </c>
      <c r="E2371" s="78">
        <v>100</v>
      </c>
      <c r="F2371" s="77" t="s">
        <v>278</v>
      </c>
      <c r="G2371" s="78">
        <v>47</v>
      </c>
      <c r="H2371" s="19" t="s">
        <v>15</v>
      </c>
      <c r="I2371" s="9">
        <v>16569012.880000001</v>
      </c>
      <c r="J2371" s="166">
        <v>2.589835183439955E-4</v>
      </c>
      <c r="K2371" s="166">
        <v>3.6138462773225945E-2</v>
      </c>
      <c r="L2371" s="9">
        <v>17020195.829999998</v>
      </c>
    </row>
    <row r="2372" spans="1:12" ht="31.5" customHeight="1" x14ac:dyDescent="0.25">
      <c r="A2372" s="88">
        <v>1960</v>
      </c>
      <c r="B2372" s="77" t="s">
        <v>2559</v>
      </c>
      <c r="C2372" s="64" t="s">
        <v>74</v>
      </c>
      <c r="D2372" s="77" t="s">
        <v>2531</v>
      </c>
      <c r="E2372" s="78">
        <v>100</v>
      </c>
      <c r="F2372" s="77" t="s">
        <v>278</v>
      </c>
      <c r="G2372" s="78">
        <v>94</v>
      </c>
      <c r="H2372" s="19" t="s">
        <v>15</v>
      </c>
      <c r="I2372" s="9">
        <v>14916707.300000001</v>
      </c>
      <c r="J2372" s="166">
        <v>5.1796703668799101E-4</v>
      </c>
      <c r="K2372" s="166">
        <v>3.2534640136036741E-2</v>
      </c>
      <c r="L2372" s="9">
        <v>15824588.529999999</v>
      </c>
    </row>
    <row r="2373" spans="1:12" ht="31.5" customHeight="1" x14ac:dyDescent="0.25">
      <c r="A2373" s="88">
        <v>1961</v>
      </c>
      <c r="B2373" s="77" t="s">
        <v>2560</v>
      </c>
      <c r="C2373" s="64" t="s">
        <v>74</v>
      </c>
      <c r="D2373" s="77" t="s">
        <v>2531</v>
      </c>
      <c r="E2373" s="78">
        <v>100</v>
      </c>
      <c r="F2373" s="77" t="s">
        <v>2561</v>
      </c>
      <c r="G2373" s="78">
        <v>142</v>
      </c>
      <c r="H2373" s="19" t="s">
        <v>15</v>
      </c>
      <c r="I2373" s="9">
        <v>26058638.18</v>
      </c>
      <c r="J2373" s="166">
        <v>7.8246084265632678E-4</v>
      </c>
      <c r="K2373" s="166">
        <v>5.6836163542706729E-2</v>
      </c>
      <c r="L2373" s="9">
        <v>26894434.18</v>
      </c>
    </row>
    <row r="2374" spans="1:12" ht="31.5" customHeight="1" x14ac:dyDescent="0.25">
      <c r="A2374" s="88">
        <v>1962</v>
      </c>
      <c r="B2374" s="77" t="s">
        <v>2562</v>
      </c>
      <c r="C2374" s="64" t="s">
        <v>74</v>
      </c>
      <c r="D2374" s="77" t="s">
        <v>2531</v>
      </c>
      <c r="E2374" s="78">
        <v>100</v>
      </c>
      <c r="F2374" s="77" t="s">
        <v>278</v>
      </c>
      <c r="G2374" s="78">
        <v>46</v>
      </c>
      <c r="H2374" s="19" t="s">
        <v>15</v>
      </c>
      <c r="I2374" s="9">
        <v>12180250.359999999</v>
      </c>
      <c r="J2374" s="166">
        <v>2.5347323071965512E-4</v>
      </c>
      <c r="K2374" s="166">
        <v>2.6566188788153797E-2</v>
      </c>
      <c r="L2374" s="9">
        <v>12707228.119999999</v>
      </c>
    </row>
    <row r="2375" spans="1:12" ht="31.5" customHeight="1" x14ac:dyDescent="0.25">
      <c r="A2375" s="88">
        <v>1963</v>
      </c>
      <c r="B2375" s="77" t="s">
        <v>2563</v>
      </c>
      <c r="C2375" s="64" t="s">
        <v>74</v>
      </c>
      <c r="D2375" s="77" t="s">
        <v>2531</v>
      </c>
      <c r="E2375" s="78">
        <v>100</v>
      </c>
      <c r="F2375" s="77" t="s">
        <v>278</v>
      </c>
      <c r="G2375" s="78">
        <v>61</v>
      </c>
      <c r="H2375" s="19" t="s">
        <v>15</v>
      </c>
      <c r="I2375" s="9">
        <v>12782139.710000001</v>
      </c>
      <c r="J2375" s="166">
        <v>3.3612754508476007E-4</v>
      </c>
      <c r="K2375" s="166">
        <v>2.7878961976641792E-2</v>
      </c>
      <c r="L2375" s="9">
        <v>13244101.550000001</v>
      </c>
    </row>
    <row r="2376" spans="1:12" ht="31.5" customHeight="1" x14ac:dyDescent="0.25">
      <c r="A2376" s="88">
        <v>1964</v>
      </c>
      <c r="B2376" s="77" t="s">
        <v>2564</v>
      </c>
      <c r="C2376" s="64" t="s">
        <v>74</v>
      </c>
      <c r="D2376" s="77" t="s">
        <v>2531</v>
      </c>
      <c r="E2376" s="78">
        <v>100</v>
      </c>
      <c r="F2376" s="77" t="s">
        <v>2561</v>
      </c>
      <c r="G2376" s="78">
        <v>39</v>
      </c>
      <c r="H2376" s="19" t="s">
        <v>15</v>
      </c>
      <c r="I2376" s="9">
        <v>12987922.720000001</v>
      </c>
      <c r="J2376" s="166">
        <v>2.1490121734927284E-4</v>
      </c>
      <c r="K2376" s="166">
        <v>2.8327792676461211E-2</v>
      </c>
      <c r="L2376" s="9">
        <v>16761145.85</v>
      </c>
    </row>
    <row r="2377" spans="1:12" ht="15.75" customHeight="1" x14ac:dyDescent="0.25">
      <c r="A2377" s="88">
        <v>1965</v>
      </c>
      <c r="B2377" s="77" t="s">
        <v>2565</v>
      </c>
      <c r="C2377" s="64" t="s">
        <v>74</v>
      </c>
      <c r="D2377" s="77" t="s">
        <v>2531</v>
      </c>
      <c r="E2377" s="78">
        <v>98.5</v>
      </c>
      <c r="F2377" s="77" t="s">
        <v>278</v>
      </c>
      <c r="G2377" s="78">
        <v>701</v>
      </c>
      <c r="H2377" s="19" t="s">
        <v>15</v>
      </c>
      <c r="I2377" s="9">
        <v>40435001.909999996</v>
      </c>
      <c r="J2377" s="166">
        <v>3.8627116246625708E-3</v>
      </c>
      <c r="K2377" s="166">
        <v>8.8192267206436914E-2</v>
      </c>
      <c r="L2377" s="9">
        <v>44057925.810000002</v>
      </c>
    </row>
    <row r="2378" spans="1:12" ht="15.75" customHeight="1" x14ac:dyDescent="0.25">
      <c r="A2378" s="88">
        <v>1966</v>
      </c>
      <c r="B2378" s="77" t="s">
        <v>2566</v>
      </c>
      <c r="C2378" s="64" t="s">
        <v>74</v>
      </c>
      <c r="D2378" s="77" t="s">
        <v>2531</v>
      </c>
      <c r="E2378" s="78">
        <v>99.9</v>
      </c>
      <c r="F2378" s="77" t="s">
        <v>278</v>
      </c>
      <c r="G2378" s="78">
        <v>264</v>
      </c>
      <c r="H2378" s="19" t="s">
        <v>15</v>
      </c>
      <c r="I2378" s="9">
        <v>21159184.039999999</v>
      </c>
      <c r="J2378" s="166">
        <v>1.4547159328258468E-3</v>
      </c>
      <c r="K2378" s="166">
        <v>4.6150026575474332E-2</v>
      </c>
      <c r="L2378" s="9">
        <v>22940822.920000002</v>
      </c>
    </row>
    <row r="2379" spans="1:12" ht="31.5" customHeight="1" x14ac:dyDescent="0.25">
      <c r="A2379" s="88">
        <v>1967</v>
      </c>
      <c r="B2379" s="77" t="s">
        <v>2567</v>
      </c>
      <c r="C2379" s="64" t="s">
        <v>74</v>
      </c>
      <c r="D2379" s="77" t="s">
        <v>2531</v>
      </c>
      <c r="E2379" s="78">
        <v>100</v>
      </c>
      <c r="F2379" s="77" t="s">
        <v>278</v>
      </c>
      <c r="G2379" s="78">
        <v>409</v>
      </c>
      <c r="H2379" s="19" t="s">
        <v>15</v>
      </c>
      <c r="I2379" s="9">
        <v>23496503.43</v>
      </c>
      <c r="J2379" s="166">
        <v>2.2537076383551949E-3</v>
      </c>
      <c r="K2379" s="166">
        <v>5.1247924101199119E-2</v>
      </c>
      <c r="L2379" s="9">
        <v>27100133.969999999</v>
      </c>
    </row>
    <row r="2380" spans="1:12" ht="31.5" customHeight="1" x14ac:dyDescent="0.25">
      <c r="A2380" s="88">
        <v>1968</v>
      </c>
      <c r="B2380" s="77" t="s">
        <v>2568</v>
      </c>
      <c r="C2380" s="64" t="s">
        <v>74</v>
      </c>
      <c r="D2380" s="77" t="s">
        <v>2531</v>
      </c>
      <c r="E2380" s="78">
        <v>100</v>
      </c>
      <c r="F2380" s="77" t="s">
        <v>278</v>
      </c>
      <c r="G2380" s="78">
        <v>101</v>
      </c>
      <c r="H2380" s="19" t="s">
        <v>15</v>
      </c>
      <c r="I2380" s="9">
        <v>15927188.710000001</v>
      </c>
      <c r="J2380" s="166">
        <v>5.5653905005837324E-4</v>
      </c>
      <c r="K2380" s="166">
        <v>3.473858825791918E-2</v>
      </c>
      <c r="L2380" s="9">
        <v>19270371.059999999</v>
      </c>
    </row>
    <row r="2381" spans="1:12" ht="31.5" customHeight="1" x14ac:dyDescent="0.25">
      <c r="A2381" s="88">
        <v>1969</v>
      </c>
      <c r="B2381" s="77" t="s">
        <v>2569</v>
      </c>
      <c r="C2381" s="64" t="s">
        <v>74</v>
      </c>
      <c r="D2381" s="77" t="s">
        <v>2531</v>
      </c>
      <c r="E2381" s="78">
        <v>100</v>
      </c>
      <c r="F2381" s="77" t="s">
        <v>2561</v>
      </c>
      <c r="G2381" s="78">
        <v>77</v>
      </c>
      <c r="H2381" s="19" t="s">
        <v>15</v>
      </c>
      <c r="I2381" s="9">
        <v>13765832.66</v>
      </c>
      <c r="J2381" s="166">
        <v>4.242921470742053E-4</v>
      </c>
      <c r="K2381" s="166">
        <v>3.0024482129913578E-2</v>
      </c>
      <c r="L2381" s="9">
        <v>14335713.720000001</v>
      </c>
    </row>
    <row r="2382" spans="1:12" ht="31.5" customHeight="1" x14ac:dyDescent="0.25">
      <c r="A2382" s="88">
        <v>1970</v>
      </c>
      <c r="B2382" s="77" t="s">
        <v>2570</v>
      </c>
      <c r="C2382" s="64" t="s">
        <v>74</v>
      </c>
      <c r="D2382" s="77" t="s">
        <v>2531</v>
      </c>
      <c r="E2382" s="78">
        <v>100</v>
      </c>
      <c r="F2382" s="77" t="s">
        <v>278</v>
      </c>
      <c r="G2382" s="78">
        <v>35</v>
      </c>
      <c r="H2382" s="19" t="s">
        <v>15</v>
      </c>
      <c r="I2382" s="9">
        <v>11182891.1</v>
      </c>
      <c r="J2382" s="166">
        <v>1.9286006685191151E-4</v>
      </c>
      <c r="K2382" s="166">
        <v>2.4390861220357125E-2</v>
      </c>
      <c r="L2382" s="9">
        <v>11534600.880000001</v>
      </c>
    </row>
    <row r="2383" spans="1:12" ht="31.5" customHeight="1" x14ac:dyDescent="0.25">
      <c r="A2383" s="88">
        <v>1971</v>
      </c>
      <c r="B2383" s="77" t="s">
        <v>2571</v>
      </c>
      <c r="C2383" s="64" t="s">
        <v>74</v>
      </c>
      <c r="D2383" s="77" t="s">
        <v>2531</v>
      </c>
      <c r="E2383" s="78">
        <v>100</v>
      </c>
      <c r="F2383" s="77" t="s">
        <v>278</v>
      </c>
      <c r="G2383" s="78">
        <v>76</v>
      </c>
      <c r="H2383" s="19" t="s">
        <v>15</v>
      </c>
      <c r="I2383" s="9">
        <v>13585620.960000001</v>
      </c>
      <c r="J2383" s="166">
        <v>4.1878185944986502E-4</v>
      </c>
      <c r="K2383" s="166">
        <v>2.9631424688355858E-2</v>
      </c>
      <c r="L2383" s="9">
        <v>17524522.390000001</v>
      </c>
    </row>
    <row r="2384" spans="1:12" ht="31.5" customHeight="1" x14ac:dyDescent="0.25">
      <c r="A2384" s="88">
        <v>1972</v>
      </c>
      <c r="B2384" s="77" t="s">
        <v>2572</v>
      </c>
      <c r="C2384" s="64" t="s">
        <v>74</v>
      </c>
      <c r="D2384" s="77" t="s">
        <v>2531</v>
      </c>
      <c r="E2384" s="78">
        <v>100</v>
      </c>
      <c r="F2384" s="77" t="s">
        <v>2561</v>
      </c>
      <c r="G2384" s="78">
        <v>24</v>
      </c>
      <c r="H2384" s="19" t="s">
        <v>15</v>
      </c>
      <c r="I2384" s="9">
        <v>6292321.1399999997</v>
      </c>
      <c r="J2384" s="166">
        <v>1.3224690298416789E-4</v>
      </c>
      <c r="K2384" s="166">
        <v>1.3724101424868504E-2</v>
      </c>
      <c r="L2384" s="9">
        <v>6292321.1399999997</v>
      </c>
    </row>
    <row r="2385" spans="1:12" ht="31.5" customHeight="1" x14ac:dyDescent="0.25">
      <c r="A2385" s="88">
        <v>1973</v>
      </c>
      <c r="B2385" s="77" t="s">
        <v>2573</v>
      </c>
      <c r="C2385" s="64" t="s">
        <v>74</v>
      </c>
      <c r="D2385" s="77" t="s">
        <v>2531</v>
      </c>
      <c r="E2385" s="78">
        <v>100</v>
      </c>
      <c r="F2385" s="77" t="s">
        <v>2561</v>
      </c>
      <c r="G2385" s="78">
        <v>25</v>
      </c>
      <c r="H2385" s="19" t="s">
        <v>15</v>
      </c>
      <c r="I2385" s="9">
        <v>8801737.7400000002</v>
      </c>
      <c r="J2385" s="166">
        <v>1.3775719060850821E-4</v>
      </c>
      <c r="K2385" s="166">
        <v>1.9197357981454347E-2</v>
      </c>
      <c r="L2385" s="9">
        <v>8801737.7400000002</v>
      </c>
    </row>
    <row r="2386" spans="1:12" ht="31.5" customHeight="1" x14ac:dyDescent="0.25">
      <c r="A2386" s="88">
        <v>1974</v>
      </c>
      <c r="B2386" s="77" t="s">
        <v>2574</v>
      </c>
      <c r="C2386" s="64" t="s">
        <v>74</v>
      </c>
      <c r="D2386" s="77" t="s">
        <v>2531</v>
      </c>
      <c r="E2386" s="78">
        <v>100</v>
      </c>
      <c r="F2386" s="77" t="s">
        <v>2555</v>
      </c>
      <c r="G2386" s="78">
        <v>28</v>
      </c>
      <c r="H2386" s="19" t="s">
        <v>15</v>
      </c>
      <c r="I2386" s="9">
        <v>12571084.67</v>
      </c>
      <c r="J2386" s="166">
        <v>1.5428805348152919E-4</v>
      </c>
      <c r="K2386" s="166">
        <v>2.7418632519396437E-2</v>
      </c>
      <c r="L2386" s="9">
        <v>12571084.67</v>
      </c>
    </row>
    <row r="2387" spans="1:12" ht="31.5" customHeight="1" x14ac:dyDescent="0.25">
      <c r="A2387" s="88">
        <v>1975</v>
      </c>
      <c r="B2387" s="77" t="s">
        <v>2575</v>
      </c>
      <c r="C2387" s="64" t="s">
        <v>74</v>
      </c>
      <c r="D2387" s="77" t="s">
        <v>2531</v>
      </c>
      <c r="E2387" s="78">
        <v>100</v>
      </c>
      <c r="F2387" s="77" t="s">
        <v>2555</v>
      </c>
      <c r="G2387" s="78">
        <v>46</v>
      </c>
      <c r="H2387" s="19" t="s">
        <v>15</v>
      </c>
      <c r="I2387" s="9">
        <v>8627449.4499999993</v>
      </c>
      <c r="J2387" s="166">
        <v>2.5347323071965512E-4</v>
      </c>
      <c r="K2387" s="166">
        <v>1.8817220013936861E-2</v>
      </c>
      <c r="L2387" s="9">
        <v>8627449.4499999993</v>
      </c>
    </row>
    <row r="2388" spans="1:12" ht="31.5" customHeight="1" x14ac:dyDescent="0.25">
      <c r="A2388" s="88">
        <v>1976</v>
      </c>
      <c r="B2388" s="77" t="s">
        <v>2084</v>
      </c>
      <c r="C2388" s="64" t="s">
        <v>74</v>
      </c>
      <c r="D2388" s="77" t="s">
        <v>2531</v>
      </c>
      <c r="E2388" s="78">
        <v>100</v>
      </c>
      <c r="F2388" s="77" t="s">
        <v>2555</v>
      </c>
      <c r="G2388" s="78">
        <v>46</v>
      </c>
      <c r="H2388" s="19" t="s">
        <v>15</v>
      </c>
      <c r="I2388" s="9">
        <v>10539445.51</v>
      </c>
      <c r="J2388" s="166">
        <v>2.5347323071965512E-4</v>
      </c>
      <c r="K2388" s="166">
        <v>2.2987450246557978E-2</v>
      </c>
      <c r="L2388" s="9">
        <v>10539445.51</v>
      </c>
    </row>
    <row r="2389" spans="1:12" ht="31.5" customHeight="1" x14ac:dyDescent="0.25">
      <c r="A2389" s="88">
        <v>1977</v>
      </c>
      <c r="B2389" s="77" t="s">
        <v>2576</v>
      </c>
      <c r="C2389" s="64" t="s">
        <v>74</v>
      </c>
      <c r="D2389" s="77" t="s">
        <v>2531</v>
      </c>
      <c r="E2389" s="78">
        <v>100</v>
      </c>
      <c r="F2389" s="77" t="s">
        <v>2555</v>
      </c>
      <c r="G2389" s="78">
        <v>38</v>
      </c>
      <c r="H2389" s="19" t="s">
        <v>15</v>
      </c>
      <c r="I2389" s="9">
        <v>10921230.74</v>
      </c>
      <c r="J2389" s="166">
        <v>2.0939092972493251E-4</v>
      </c>
      <c r="K2389" s="166">
        <v>2.3820157144768955E-2</v>
      </c>
      <c r="L2389" s="9">
        <v>10921230.74</v>
      </c>
    </row>
    <row r="2390" spans="1:12" ht="15.75" customHeight="1" x14ac:dyDescent="0.25">
      <c r="A2390" s="88">
        <v>1978</v>
      </c>
      <c r="B2390" s="77" t="s">
        <v>2577</v>
      </c>
      <c r="C2390" s="64" t="s">
        <v>74</v>
      </c>
      <c r="D2390" s="77" t="s">
        <v>2531</v>
      </c>
      <c r="E2390" s="78">
        <v>100</v>
      </c>
      <c r="F2390" s="77" t="s">
        <v>278</v>
      </c>
      <c r="G2390" s="78">
        <v>20</v>
      </c>
      <c r="H2390" s="19" t="s">
        <v>15</v>
      </c>
      <c r="I2390" s="9">
        <v>6610355.71</v>
      </c>
      <c r="J2390" s="166">
        <v>1.1020575248680657E-4</v>
      </c>
      <c r="K2390" s="166">
        <v>1.441776257123753E-2</v>
      </c>
      <c r="L2390" s="9">
        <v>6610355.71</v>
      </c>
    </row>
    <row r="2391" spans="1:12" ht="31.5" customHeight="1" x14ac:dyDescent="0.25">
      <c r="A2391" s="88">
        <v>1979</v>
      </c>
      <c r="B2391" s="77" t="s">
        <v>2578</v>
      </c>
      <c r="C2391" s="64" t="s">
        <v>74</v>
      </c>
      <c r="D2391" s="77" t="s">
        <v>2531</v>
      </c>
      <c r="E2391" s="78">
        <v>100</v>
      </c>
      <c r="F2391" s="77" t="s">
        <v>2555</v>
      </c>
      <c r="G2391" s="78">
        <v>40</v>
      </c>
      <c r="H2391" s="19" t="s">
        <v>15</v>
      </c>
      <c r="I2391" s="9">
        <v>9443552.5700000003</v>
      </c>
      <c r="J2391" s="166">
        <v>2.2041150497361314E-4</v>
      </c>
      <c r="K2391" s="166">
        <v>2.0597212125406182E-2</v>
      </c>
      <c r="L2391" s="9">
        <v>9443552.5700000003</v>
      </c>
    </row>
    <row r="2392" spans="1:12" ht="15.75" customHeight="1" x14ac:dyDescent="0.25">
      <c r="A2392" s="88">
        <v>1980</v>
      </c>
      <c r="B2392" s="77" t="s">
        <v>2579</v>
      </c>
      <c r="C2392" s="64" t="s">
        <v>74</v>
      </c>
      <c r="D2392" s="77" t="s">
        <v>2531</v>
      </c>
      <c r="E2392" s="78">
        <v>100</v>
      </c>
      <c r="F2392" s="77" t="s">
        <v>278</v>
      </c>
      <c r="G2392" s="78">
        <v>121</v>
      </c>
      <c r="H2392" s="19" t="s">
        <v>15</v>
      </c>
      <c r="I2392" s="9">
        <v>35875237.530000001</v>
      </c>
      <c r="J2392" s="166">
        <v>6.6674480254517977E-4</v>
      </c>
      <c r="K2392" s="166">
        <v>7.8247023244425368E-2</v>
      </c>
      <c r="L2392" s="9">
        <v>51517574.259999998</v>
      </c>
    </row>
    <row r="2393" spans="1:12" ht="31.5" customHeight="1" x14ac:dyDescent="0.25">
      <c r="A2393" s="88">
        <v>1981</v>
      </c>
      <c r="B2393" s="77" t="s">
        <v>2580</v>
      </c>
      <c r="C2393" s="64" t="s">
        <v>74</v>
      </c>
      <c r="D2393" s="77" t="s">
        <v>2531</v>
      </c>
      <c r="E2393" s="78">
        <v>100</v>
      </c>
      <c r="F2393" s="77" t="s">
        <v>278</v>
      </c>
      <c r="G2393" s="78">
        <v>109</v>
      </c>
      <c r="H2393" s="19" t="s">
        <v>15</v>
      </c>
      <c r="I2393" s="9">
        <v>39431866.939999998</v>
      </c>
      <c r="J2393" s="166">
        <v>6.0062135105309585E-4</v>
      </c>
      <c r="K2393" s="166">
        <v>8.6004342311187143E-2</v>
      </c>
      <c r="L2393" s="9">
        <v>48005158.780000001</v>
      </c>
    </row>
    <row r="2394" spans="1:12" ht="47.25" customHeight="1" x14ac:dyDescent="0.25">
      <c r="A2394" s="88">
        <v>1982</v>
      </c>
      <c r="B2394" s="77" t="s">
        <v>2581</v>
      </c>
      <c r="C2394" s="64" t="s">
        <v>74</v>
      </c>
      <c r="D2394" s="77" t="s">
        <v>2531</v>
      </c>
      <c r="E2394" s="78">
        <v>82.7</v>
      </c>
      <c r="F2394" s="77" t="s">
        <v>293</v>
      </c>
      <c r="G2394" s="78">
        <v>369</v>
      </c>
      <c r="H2394" s="19" t="s">
        <v>15</v>
      </c>
      <c r="I2394" s="9">
        <v>15580170.220000001</v>
      </c>
      <c r="J2394" s="166">
        <v>2.0332961333815814E-3</v>
      </c>
      <c r="K2394" s="166">
        <v>3.3981710653120903E-2</v>
      </c>
      <c r="L2394" s="9">
        <v>16100678.220000001</v>
      </c>
    </row>
    <row r="2395" spans="1:12" ht="47.25" customHeight="1" x14ac:dyDescent="0.25">
      <c r="A2395" s="88">
        <v>1983</v>
      </c>
      <c r="B2395" s="77" t="s">
        <v>2582</v>
      </c>
      <c r="C2395" s="64" t="s">
        <v>74</v>
      </c>
      <c r="D2395" s="77" t="s">
        <v>2531</v>
      </c>
      <c r="E2395" s="78">
        <v>100</v>
      </c>
      <c r="F2395" s="77" t="s">
        <v>293</v>
      </c>
      <c r="G2395" s="78">
        <v>632</v>
      </c>
      <c r="H2395" s="19" t="s">
        <v>15</v>
      </c>
      <c r="I2395" s="9">
        <v>29728769.52</v>
      </c>
      <c r="J2395" s="166">
        <v>3.482501778583088E-3</v>
      </c>
      <c r="K2395" s="166">
        <v>6.4841040222085589E-2</v>
      </c>
      <c r="L2395" s="9">
        <v>29728769.52</v>
      </c>
    </row>
    <row r="2396" spans="1:12" ht="47.25" customHeight="1" x14ac:dyDescent="0.25">
      <c r="A2396" s="88">
        <v>1984</v>
      </c>
      <c r="B2396" s="77" t="s">
        <v>2583</v>
      </c>
      <c r="C2396" s="64" t="s">
        <v>74</v>
      </c>
      <c r="D2396" s="77" t="s">
        <v>2531</v>
      </c>
      <c r="E2396" s="7">
        <v>100</v>
      </c>
      <c r="F2396" s="77" t="s">
        <v>486</v>
      </c>
      <c r="G2396" s="76">
        <v>153500</v>
      </c>
      <c r="H2396" s="19" t="s">
        <v>33</v>
      </c>
      <c r="I2396" s="21">
        <v>20019000.109999999</v>
      </c>
      <c r="J2396" s="166">
        <v>0.85251398167679993</v>
      </c>
      <c r="K2396" s="165">
        <v>0.90636038939984187</v>
      </c>
      <c r="L2396" s="21">
        <v>20719304.539999999</v>
      </c>
    </row>
    <row r="2397" spans="1:12" ht="47.25" customHeight="1" x14ac:dyDescent="0.25">
      <c r="A2397" s="88">
        <v>1985</v>
      </c>
      <c r="B2397" s="77" t="s">
        <v>2584</v>
      </c>
      <c r="C2397" s="64" t="s">
        <v>74</v>
      </c>
      <c r="D2397" s="77" t="s">
        <v>2531</v>
      </c>
      <c r="E2397" s="7">
        <v>99.3</v>
      </c>
      <c r="F2397" s="77" t="s">
        <v>486</v>
      </c>
      <c r="G2397" s="76">
        <v>13466</v>
      </c>
      <c r="H2397" s="19" t="s">
        <v>33</v>
      </c>
      <c r="I2397" s="21">
        <v>7320161.46</v>
      </c>
      <c r="J2397" s="166">
        <v>7.4787969232962784E-2</v>
      </c>
      <c r="K2397" s="165">
        <v>0.33142036839497846</v>
      </c>
      <c r="L2397" s="21">
        <v>9799619.4600000009</v>
      </c>
    </row>
    <row r="2398" spans="1:12" ht="47.25" customHeight="1" x14ac:dyDescent="0.25">
      <c r="A2398" s="88">
        <v>1986</v>
      </c>
      <c r="B2398" s="64" t="s">
        <v>2585</v>
      </c>
      <c r="C2398" s="64" t="s">
        <v>74</v>
      </c>
      <c r="D2398" s="77" t="s">
        <v>2531</v>
      </c>
      <c r="E2398" s="7">
        <v>96.8</v>
      </c>
      <c r="F2398" s="77" t="s">
        <v>486</v>
      </c>
      <c r="G2398" s="76">
        <v>23539</v>
      </c>
      <c r="H2398" s="19" t="s">
        <v>33</v>
      </c>
      <c r="I2398" s="21">
        <v>19927561.640000001</v>
      </c>
      <c r="J2398" s="166">
        <v>0.13073176947680909</v>
      </c>
      <c r="K2398" s="165">
        <v>0.90222051194242958</v>
      </c>
      <c r="L2398" s="21">
        <v>20957790.170000002</v>
      </c>
    </row>
    <row r="2399" spans="1:12" ht="47.25" customHeight="1" x14ac:dyDescent="0.25">
      <c r="A2399" s="88">
        <v>1987</v>
      </c>
      <c r="B2399" s="16" t="s">
        <v>2586</v>
      </c>
      <c r="C2399" s="15" t="s">
        <v>74</v>
      </c>
      <c r="D2399" s="16" t="s">
        <v>2531</v>
      </c>
      <c r="E2399" s="30">
        <v>100</v>
      </c>
      <c r="F2399" s="16" t="s">
        <v>486</v>
      </c>
      <c r="G2399" s="39">
        <v>5913</v>
      </c>
      <c r="H2399" s="37" t="s">
        <v>33</v>
      </c>
      <c r="I2399" s="38">
        <v>0</v>
      </c>
      <c r="J2399" s="166">
        <v>3.2839838264852886E-2</v>
      </c>
      <c r="K2399" s="167">
        <v>0</v>
      </c>
      <c r="L2399" s="40">
        <v>3074105.98</v>
      </c>
    </row>
    <row r="2400" spans="1:12" ht="47.25" customHeight="1" x14ac:dyDescent="0.25">
      <c r="A2400" s="88">
        <v>1988</v>
      </c>
      <c r="B2400" s="16" t="s">
        <v>2587</v>
      </c>
      <c r="C2400" s="15" t="s">
        <v>74</v>
      </c>
      <c r="D2400" s="16" t="s">
        <v>2531</v>
      </c>
      <c r="E2400" s="30">
        <v>100</v>
      </c>
      <c r="F2400" s="16" t="s">
        <v>486</v>
      </c>
      <c r="G2400" s="39">
        <v>4110</v>
      </c>
      <c r="H2400" s="37" t="s">
        <v>33</v>
      </c>
      <c r="I2400" s="38">
        <v>0</v>
      </c>
      <c r="J2400" s="166">
        <v>2.2826270128284351E-2</v>
      </c>
      <c r="K2400" s="167">
        <v>0</v>
      </c>
      <c r="L2400" s="40">
        <v>3925452.57</v>
      </c>
    </row>
    <row r="2401" spans="1:12" ht="47.25" customHeight="1" x14ac:dyDescent="0.25">
      <c r="A2401" s="88">
        <v>1989</v>
      </c>
      <c r="B2401" s="16" t="s">
        <v>2588</v>
      </c>
      <c r="C2401" s="16" t="s">
        <v>74</v>
      </c>
      <c r="D2401" s="16" t="s">
        <v>2531</v>
      </c>
      <c r="E2401" s="30">
        <v>100</v>
      </c>
      <c r="F2401" s="16" t="s">
        <v>486</v>
      </c>
      <c r="G2401" s="39">
        <v>7724</v>
      </c>
      <c r="H2401" s="37" t="s">
        <v>33</v>
      </c>
      <c r="I2401" s="40">
        <v>0</v>
      </c>
      <c r="J2401" s="166">
        <v>4.2897837097534877E-2</v>
      </c>
      <c r="K2401" s="167">
        <v>0</v>
      </c>
      <c r="L2401" s="40">
        <v>3569401.54</v>
      </c>
    </row>
    <row r="2402" spans="1:12" ht="47.25" customHeight="1" x14ac:dyDescent="0.25">
      <c r="A2402" s="88">
        <v>1990</v>
      </c>
      <c r="B2402" s="16" t="s">
        <v>2589</v>
      </c>
      <c r="C2402" s="16" t="s">
        <v>74</v>
      </c>
      <c r="D2402" s="16" t="s">
        <v>2531</v>
      </c>
      <c r="E2402" s="30">
        <v>100</v>
      </c>
      <c r="F2402" s="16" t="s">
        <v>486</v>
      </c>
      <c r="G2402" s="39">
        <v>4325</v>
      </c>
      <c r="H2402" s="37" t="s">
        <v>33</v>
      </c>
      <c r="I2402" s="40">
        <v>0</v>
      </c>
      <c r="J2402" s="166">
        <v>2.402034508633329E-2</v>
      </c>
      <c r="K2402" s="167">
        <v>0</v>
      </c>
      <c r="L2402" s="40">
        <v>3744239.31</v>
      </c>
    </row>
    <row r="2403" spans="1:12" ht="47.25" customHeight="1" x14ac:dyDescent="0.25">
      <c r="A2403" s="88">
        <v>1991</v>
      </c>
      <c r="B2403" s="16" t="s">
        <v>2590</v>
      </c>
      <c r="C2403" s="16" t="s">
        <v>74</v>
      </c>
      <c r="D2403" s="16" t="s">
        <v>2531</v>
      </c>
      <c r="E2403" s="30">
        <v>100</v>
      </c>
      <c r="F2403" s="16" t="s">
        <v>486</v>
      </c>
      <c r="G2403" s="39">
        <v>4903</v>
      </c>
      <c r="H2403" s="37" t="s">
        <v>33</v>
      </c>
      <c r="I2403" s="40">
        <v>0</v>
      </c>
      <c r="J2403" s="166">
        <v>2.7230462880529969E-2</v>
      </c>
      <c r="K2403" s="167">
        <v>0</v>
      </c>
      <c r="L2403" s="40">
        <v>4443634.34</v>
      </c>
    </row>
    <row r="2404" spans="1:12" ht="47.25" customHeight="1" x14ac:dyDescent="0.25">
      <c r="A2404" s="88">
        <v>1992</v>
      </c>
      <c r="B2404" s="16" t="s">
        <v>2591</v>
      </c>
      <c r="C2404" s="16" t="s">
        <v>74</v>
      </c>
      <c r="D2404" s="16" t="s">
        <v>2531</v>
      </c>
      <c r="E2404" s="30">
        <v>100</v>
      </c>
      <c r="F2404" s="16" t="s">
        <v>486</v>
      </c>
      <c r="G2404" s="39">
        <v>8368</v>
      </c>
      <c r="H2404" s="37" t="s">
        <v>33</v>
      </c>
      <c r="I2404" s="40">
        <v>0</v>
      </c>
      <c r="J2404" s="166">
        <v>4.6474508134667511E-2</v>
      </c>
      <c r="K2404" s="167">
        <v>0</v>
      </c>
      <c r="L2404" s="40">
        <v>4145953.69</v>
      </c>
    </row>
    <row r="2405" spans="1:12" ht="47.25" customHeight="1" x14ac:dyDescent="0.25">
      <c r="A2405" s="88">
        <v>1993</v>
      </c>
      <c r="B2405" s="16" t="s">
        <v>2592</v>
      </c>
      <c r="C2405" s="16" t="s">
        <v>74</v>
      </c>
      <c r="D2405" s="16" t="s">
        <v>2531</v>
      </c>
      <c r="E2405" s="30">
        <v>100</v>
      </c>
      <c r="F2405" s="16" t="s">
        <v>486</v>
      </c>
      <c r="G2405" s="39">
        <v>4210</v>
      </c>
      <c r="H2405" s="37" t="s">
        <v>33</v>
      </c>
      <c r="I2405" s="40">
        <v>0</v>
      </c>
      <c r="J2405" s="166">
        <v>2.3381653829702462E-2</v>
      </c>
      <c r="K2405" s="167">
        <v>0</v>
      </c>
      <c r="L2405" s="40">
        <v>3854679.14</v>
      </c>
    </row>
    <row r="2406" spans="1:12" ht="47.25" customHeight="1" x14ac:dyDescent="0.25">
      <c r="A2406" s="88">
        <v>1994</v>
      </c>
      <c r="B2406" s="16" t="s">
        <v>2593</v>
      </c>
      <c r="C2406" s="16" t="s">
        <v>74</v>
      </c>
      <c r="D2406" s="16" t="s">
        <v>2531</v>
      </c>
      <c r="E2406" s="30">
        <v>100</v>
      </c>
      <c r="F2406" s="16" t="s">
        <v>486</v>
      </c>
      <c r="G2406" s="39">
        <v>10155</v>
      </c>
      <c r="H2406" s="37" t="s">
        <v>33</v>
      </c>
      <c r="I2406" s="40">
        <v>0</v>
      </c>
      <c r="J2406" s="166">
        <v>5.6399214879009146E-2</v>
      </c>
      <c r="K2406" s="167">
        <v>0</v>
      </c>
      <c r="L2406" s="40">
        <v>5836345.5</v>
      </c>
    </row>
    <row r="2407" spans="1:12" ht="47.25" customHeight="1" x14ac:dyDescent="0.25">
      <c r="A2407" s="88">
        <v>1995</v>
      </c>
      <c r="B2407" s="16" t="s">
        <v>2594</v>
      </c>
      <c r="C2407" s="16" t="s">
        <v>74</v>
      </c>
      <c r="D2407" s="16" t="s">
        <v>2531</v>
      </c>
      <c r="E2407" s="30">
        <v>100</v>
      </c>
      <c r="F2407" s="16" t="s">
        <v>486</v>
      </c>
      <c r="G2407" s="39">
        <v>8403</v>
      </c>
      <c r="H2407" s="37" t="s">
        <v>33</v>
      </c>
      <c r="I2407" s="40">
        <v>0</v>
      </c>
      <c r="J2407" s="166">
        <v>4.6668892430163846E-2</v>
      </c>
      <c r="K2407" s="167">
        <v>0</v>
      </c>
      <c r="L2407" s="40">
        <v>3006478.05</v>
      </c>
    </row>
    <row r="2408" spans="1:12" ht="47.25" customHeight="1" x14ac:dyDescent="0.25">
      <c r="A2408" s="88">
        <v>1996</v>
      </c>
      <c r="B2408" s="16" t="s">
        <v>2595</v>
      </c>
      <c r="C2408" s="16" t="s">
        <v>74</v>
      </c>
      <c r="D2408" s="16" t="s">
        <v>2531</v>
      </c>
      <c r="E2408" s="30">
        <v>100</v>
      </c>
      <c r="F2408" s="16" t="s">
        <v>486</v>
      </c>
      <c r="G2408" s="39">
        <v>10018</v>
      </c>
      <c r="H2408" s="37" t="s">
        <v>33</v>
      </c>
      <c r="I2408" s="40">
        <v>0</v>
      </c>
      <c r="J2408" s="166">
        <v>5.563833920806633E-2</v>
      </c>
      <c r="K2408" s="167">
        <v>0</v>
      </c>
      <c r="L2408" s="40">
        <v>445528.33</v>
      </c>
    </row>
    <row r="2409" spans="1:12" ht="47.25" customHeight="1" x14ac:dyDescent="0.25">
      <c r="A2409" s="88">
        <v>1997</v>
      </c>
      <c r="B2409" s="16" t="s">
        <v>2596</v>
      </c>
      <c r="C2409" s="16" t="s">
        <v>74</v>
      </c>
      <c r="D2409" s="16" t="s">
        <v>2531</v>
      </c>
      <c r="E2409" s="30">
        <v>100</v>
      </c>
      <c r="F2409" s="16" t="s">
        <v>486</v>
      </c>
      <c r="G2409" s="39">
        <v>9622</v>
      </c>
      <c r="H2409" s="37" t="s">
        <v>33</v>
      </c>
      <c r="I2409" s="40">
        <v>0</v>
      </c>
      <c r="J2409" s="166">
        <v>5.3439019750450616E-2</v>
      </c>
      <c r="K2409" s="167">
        <v>0</v>
      </c>
      <c r="L2409" s="40">
        <v>6409885.0099999998</v>
      </c>
    </row>
    <row r="2410" spans="1:12" ht="47.25" customHeight="1" x14ac:dyDescent="0.25">
      <c r="A2410" s="88">
        <v>1998</v>
      </c>
      <c r="B2410" s="16" t="s">
        <v>2597</v>
      </c>
      <c r="C2410" s="16" t="s">
        <v>74</v>
      </c>
      <c r="D2410" s="16" t="s">
        <v>2531</v>
      </c>
      <c r="E2410" s="30">
        <v>100</v>
      </c>
      <c r="F2410" s="16" t="s">
        <v>486</v>
      </c>
      <c r="G2410" s="39">
        <v>7335</v>
      </c>
      <c r="H2410" s="37" t="s">
        <v>33</v>
      </c>
      <c r="I2410" s="40">
        <v>0</v>
      </c>
      <c r="J2410" s="166">
        <v>4.0737394499018427E-2</v>
      </c>
      <c r="K2410" s="167">
        <v>0</v>
      </c>
      <c r="L2410" s="40">
        <v>4047838.25</v>
      </c>
    </row>
    <row r="2411" spans="1:12" ht="47.25" customHeight="1" x14ac:dyDescent="0.25">
      <c r="A2411" s="88">
        <v>1999</v>
      </c>
      <c r="B2411" s="16" t="s">
        <v>2598</v>
      </c>
      <c r="C2411" s="16" t="s">
        <v>74</v>
      </c>
      <c r="D2411" s="16" t="s">
        <v>2531</v>
      </c>
      <c r="E2411" s="30">
        <v>100</v>
      </c>
      <c r="F2411" s="16" t="s">
        <v>486</v>
      </c>
      <c r="G2411" s="39">
        <v>6590</v>
      </c>
      <c r="H2411" s="37" t="s">
        <v>33</v>
      </c>
      <c r="I2411" s="40">
        <v>0</v>
      </c>
      <c r="J2411" s="166">
        <v>3.6599785923453497E-2</v>
      </c>
      <c r="K2411" s="167">
        <v>0</v>
      </c>
      <c r="L2411" s="40">
        <v>3314796</v>
      </c>
    </row>
    <row r="2412" spans="1:12" ht="47.25" customHeight="1" x14ac:dyDescent="0.25">
      <c r="A2412" s="88">
        <v>2000</v>
      </c>
      <c r="B2412" s="16" t="s">
        <v>2599</v>
      </c>
      <c r="C2412" s="16" t="s">
        <v>74</v>
      </c>
      <c r="D2412" s="16" t="s">
        <v>2531</v>
      </c>
      <c r="E2412" s="30">
        <v>100</v>
      </c>
      <c r="F2412" s="16" t="s">
        <v>486</v>
      </c>
      <c r="G2412" s="39">
        <v>4719</v>
      </c>
      <c r="H2412" s="37" t="s">
        <v>33</v>
      </c>
      <c r="I2412" s="40">
        <v>0</v>
      </c>
      <c r="J2412" s="166">
        <v>2.6208556869920643E-2</v>
      </c>
      <c r="K2412" s="167">
        <v>0</v>
      </c>
      <c r="L2412" s="40">
        <v>2461660.77</v>
      </c>
    </row>
    <row r="2413" spans="1:12" ht="47.25" customHeight="1" x14ac:dyDescent="0.25">
      <c r="A2413" s="88">
        <v>2001</v>
      </c>
      <c r="B2413" s="16" t="s">
        <v>2600</v>
      </c>
      <c r="C2413" s="16" t="s">
        <v>74</v>
      </c>
      <c r="D2413" s="16" t="s">
        <v>2531</v>
      </c>
      <c r="E2413" s="30">
        <v>100</v>
      </c>
      <c r="F2413" s="16" t="s">
        <v>486</v>
      </c>
      <c r="G2413" s="39">
        <v>8296</v>
      </c>
      <c r="H2413" s="37" t="s">
        <v>33</v>
      </c>
      <c r="I2413" s="40">
        <v>0</v>
      </c>
      <c r="J2413" s="166">
        <v>4.6074631869646464E-2</v>
      </c>
      <c r="K2413" s="167">
        <v>0</v>
      </c>
      <c r="L2413" s="40">
        <v>3095027.32</v>
      </c>
    </row>
    <row r="2414" spans="1:12" ht="15.75" customHeight="1" x14ac:dyDescent="0.25">
      <c r="A2414" s="88">
        <v>2002</v>
      </c>
      <c r="B2414" s="77" t="s">
        <v>2601</v>
      </c>
      <c r="C2414" s="77" t="s">
        <v>74</v>
      </c>
      <c r="D2414" s="77" t="s">
        <v>2531</v>
      </c>
      <c r="E2414" s="78">
        <v>100</v>
      </c>
      <c r="F2414" s="77" t="s">
        <v>227</v>
      </c>
      <c r="G2414" s="78">
        <v>4905.2</v>
      </c>
      <c r="H2414" s="19" t="s">
        <v>107</v>
      </c>
      <c r="I2414" s="9">
        <v>141100</v>
      </c>
      <c r="J2414" s="166">
        <v>1.9760119419583483E-3</v>
      </c>
      <c r="K2414" s="166">
        <v>1.4460676189301915E-3</v>
      </c>
      <c r="L2414" s="9">
        <v>0</v>
      </c>
    </row>
    <row r="2415" spans="1:12" ht="15.75" customHeight="1" x14ac:dyDescent="0.25">
      <c r="A2415" s="88">
        <v>2003</v>
      </c>
      <c r="B2415" s="77" t="s">
        <v>2602</v>
      </c>
      <c r="C2415" s="77" t="s">
        <v>74</v>
      </c>
      <c r="D2415" s="77" t="s">
        <v>2531</v>
      </c>
      <c r="E2415" s="78">
        <v>100</v>
      </c>
      <c r="F2415" s="77" t="s">
        <v>227</v>
      </c>
      <c r="G2415" s="78">
        <v>4063.9</v>
      </c>
      <c r="H2415" s="19" t="s">
        <v>107</v>
      </c>
      <c r="I2415" s="9">
        <v>113400</v>
      </c>
      <c r="J2415" s="166">
        <v>1.6371024486105624E-3</v>
      </c>
      <c r="K2415" s="166">
        <v>1.1621833308765679E-3</v>
      </c>
      <c r="L2415" s="9">
        <v>137900</v>
      </c>
    </row>
    <row r="2416" spans="1:12" ht="15.75" customHeight="1" x14ac:dyDescent="0.25">
      <c r="A2416" s="88">
        <v>2004</v>
      </c>
      <c r="B2416" s="77" t="s">
        <v>2603</v>
      </c>
      <c r="C2416" s="77" t="s">
        <v>74</v>
      </c>
      <c r="D2416" s="77" t="s">
        <v>2531</v>
      </c>
      <c r="E2416" s="78">
        <v>100</v>
      </c>
      <c r="F2416" s="77" t="s">
        <v>227</v>
      </c>
      <c r="G2416" s="78">
        <v>12587</v>
      </c>
      <c r="H2416" s="19" t="s">
        <v>107</v>
      </c>
      <c r="I2416" s="9">
        <v>322900</v>
      </c>
      <c r="J2416" s="166">
        <v>5.0705500924385812E-3</v>
      </c>
      <c r="K2416" s="166">
        <v>3.3092504192243715E-3</v>
      </c>
      <c r="L2416" s="9">
        <v>0</v>
      </c>
    </row>
    <row r="2417" spans="1:12" ht="15.75" customHeight="1" x14ac:dyDescent="0.25">
      <c r="A2417" s="88">
        <v>2005</v>
      </c>
      <c r="B2417" s="77" t="s">
        <v>2604</v>
      </c>
      <c r="C2417" s="77" t="s">
        <v>74</v>
      </c>
      <c r="D2417" s="77" t="s">
        <v>2531</v>
      </c>
      <c r="E2417" s="78">
        <v>100</v>
      </c>
      <c r="F2417" s="77" t="s">
        <v>227</v>
      </c>
      <c r="G2417" s="78">
        <v>13035</v>
      </c>
      <c r="H2417" s="19" t="s">
        <v>107</v>
      </c>
      <c r="I2417" s="9">
        <v>362000</v>
      </c>
      <c r="J2417" s="166">
        <v>5.2510225196581318E-3</v>
      </c>
      <c r="K2417" s="166">
        <v>3.7099679521809311E-3</v>
      </c>
      <c r="L2417" s="9">
        <v>0</v>
      </c>
    </row>
    <row r="2418" spans="1:12" ht="15.75" customHeight="1" x14ac:dyDescent="0.25">
      <c r="A2418" s="88">
        <v>2006</v>
      </c>
      <c r="B2418" s="77" t="s">
        <v>2605</v>
      </c>
      <c r="C2418" s="77" t="s">
        <v>74</v>
      </c>
      <c r="D2418" s="77" t="s">
        <v>2531</v>
      </c>
      <c r="E2418" s="78">
        <v>100</v>
      </c>
      <c r="F2418" s="77" t="s">
        <v>227</v>
      </c>
      <c r="G2418" s="78">
        <v>12435</v>
      </c>
      <c r="H2418" s="19" t="s">
        <v>107</v>
      </c>
      <c r="I2418" s="9">
        <v>347400</v>
      </c>
      <c r="J2418" s="166">
        <v>5.0093183760605191E-3</v>
      </c>
      <c r="K2418" s="166">
        <v>3.5603394104631366E-3</v>
      </c>
      <c r="L2418" s="9">
        <v>85695</v>
      </c>
    </row>
    <row r="2419" spans="1:12" ht="15.75" customHeight="1" x14ac:dyDescent="0.25">
      <c r="A2419" s="88">
        <v>2007</v>
      </c>
      <c r="B2419" s="77" t="s">
        <v>2606</v>
      </c>
      <c r="C2419" s="77" t="s">
        <v>74</v>
      </c>
      <c r="D2419" s="77" t="s">
        <v>2531</v>
      </c>
      <c r="E2419" s="78">
        <v>100</v>
      </c>
      <c r="F2419" s="77" t="s">
        <v>227</v>
      </c>
      <c r="G2419" s="78">
        <v>5051.3</v>
      </c>
      <c r="H2419" s="19" t="s">
        <v>107</v>
      </c>
      <c r="I2419" s="9">
        <v>142500</v>
      </c>
      <c r="J2419" s="166">
        <v>2.034866900924367E-3</v>
      </c>
      <c r="K2419" s="166">
        <v>1.4604155612866925E-3</v>
      </c>
      <c r="L2419" s="9">
        <v>0</v>
      </c>
    </row>
    <row r="2420" spans="1:12" ht="15.75" customHeight="1" x14ac:dyDescent="0.25">
      <c r="A2420" s="88">
        <v>2008</v>
      </c>
      <c r="B2420" s="77" t="s">
        <v>2607</v>
      </c>
      <c r="C2420" s="77" t="s">
        <v>74</v>
      </c>
      <c r="D2420" s="77" t="s">
        <v>2531</v>
      </c>
      <c r="E2420" s="78">
        <v>100</v>
      </c>
      <c r="F2420" s="77" t="s">
        <v>227</v>
      </c>
      <c r="G2420" s="78">
        <v>37633.300000000003</v>
      </c>
      <c r="H2420" s="19" t="s">
        <v>107</v>
      </c>
      <c r="I2420" s="9">
        <v>976600</v>
      </c>
      <c r="J2420" s="166">
        <v>1.5160207578753386E-2</v>
      </c>
      <c r="K2420" s="166">
        <v>1.0008714646684798E-2</v>
      </c>
      <c r="L2420" s="9">
        <v>578553.54</v>
      </c>
    </row>
    <row r="2421" spans="1:12" ht="15.75" customHeight="1" x14ac:dyDescent="0.25">
      <c r="A2421" s="88">
        <v>2009</v>
      </c>
      <c r="B2421" s="77" t="s">
        <v>2608</v>
      </c>
      <c r="C2421" s="77" t="s">
        <v>74</v>
      </c>
      <c r="D2421" s="77" t="s">
        <v>2531</v>
      </c>
      <c r="E2421" s="78">
        <v>100</v>
      </c>
      <c r="F2421" s="77" t="s">
        <v>227</v>
      </c>
      <c r="G2421" s="78">
        <v>18098.599999999999</v>
      </c>
      <c r="H2421" s="19" t="s">
        <v>107</v>
      </c>
      <c r="I2421" s="9">
        <v>386900</v>
      </c>
      <c r="J2421" s="166">
        <v>7.2908443555262494E-3</v>
      </c>
      <c r="K2421" s="166">
        <v>3.9651563555215532E-3</v>
      </c>
      <c r="L2421" s="9">
        <v>0</v>
      </c>
    </row>
    <row r="2422" spans="1:12" ht="15.75" customHeight="1" x14ac:dyDescent="0.25">
      <c r="A2422" s="88">
        <v>2010</v>
      </c>
      <c r="B2422" s="77" t="s">
        <v>2609</v>
      </c>
      <c r="C2422" s="77" t="s">
        <v>74</v>
      </c>
      <c r="D2422" s="77" t="s">
        <v>2531</v>
      </c>
      <c r="E2422" s="78">
        <v>100</v>
      </c>
      <c r="F2422" s="77" t="s">
        <v>227</v>
      </c>
      <c r="G2422" s="78">
        <v>13183.2</v>
      </c>
      <c r="H2422" s="19" t="s">
        <v>107</v>
      </c>
      <c r="I2422" s="9">
        <v>369900</v>
      </c>
      <c r="J2422" s="166">
        <v>5.3107234431267426E-3</v>
      </c>
      <c r="K2422" s="166">
        <v>3.7909313411926145E-3</v>
      </c>
      <c r="L2422" s="9">
        <v>0</v>
      </c>
    </row>
    <row r="2423" spans="1:12" ht="15.75" customHeight="1" x14ac:dyDescent="0.25">
      <c r="A2423" s="88">
        <v>2011</v>
      </c>
      <c r="B2423" s="77" t="s">
        <v>2610</v>
      </c>
      <c r="C2423" s="77" t="s">
        <v>74</v>
      </c>
      <c r="D2423" s="77" t="s">
        <v>2531</v>
      </c>
      <c r="E2423" s="78">
        <v>100</v>
      </c>
      <c r="F2423" s="77" t="s">
        <v>227</v>
      </c>
      <c r="G2423" s="78">
        <v>18372.12</v>
      </c>
      <c r="H2423" s="19" t="s">
        <v>107</v>
      </c>
      <c r="I2423" s="9">
        <v>505100</v>
      </c>
      <c r="J2423" s="166">
        <v>7.4010292177876151E-3</v>
      </c>
      <c r="K2423" s="166">
        <v>5.1765326316204098E-3</v>
      </c>
      <c r="L2423" s="9">
        <v>0</v>
      </c>
    </row>
    <row r="2424" spans="1:12" ht="15.75" customHeight="1" x14ac:dyDescent="0.25">
      <c r="A2424" s="88">
        <v>2012</v>
      </c>
      <c r="B2424" s="77" t="s">
        <v>2611</v>
      </c>
      <c r="C2424" s="77" t="s">
        <v>74</v>
      </c>
      <c r="D2424" s="77" t="s">
        <v>2531</v>
      </c>
      <c r="E2424" s="78">
        <v>100</v>
      </c>
      <c r="F2424" s="77" t="s">
        <v>227</v>
      </c>
      <c r="G2424" s="78">
        <v>5394.7</v>
      </c>
      <c r="H2424" s="19" t="s">
        <v>107</v>
      </c>
      <c r="I2424" s="9">
        <v>165000</v>
      </c>
      <c r="J2424" s="166">
        <v>2.1732022391100672E-3</v>
      </c>
      <c r="K2424" s="166">
        <v>1.69100749201617E-3</v>
      </c>
      <c r="L2424" s="9">
        <v>0</v>
      </c>
    </row>
    <row r="2425" spans="1:12" ht="15.75" customHeight="1" x14ac:dyDescent="0.25">
      <c r="A2425" s="88">
        <v>2013</v>
      </c>
      <c r="B2425" s="77" t="s">
        <v>2612</v>
      </c>
      <c r="C2425" s="77" t="s">
        <v>74</v>
      </c>
      <c r="D2425" s="77" t="s">
        <v>2531</v>
      </c>
      <c r="E2425" s="78">
        <v>100</v>
      </c>
      <c r="F2425" s="77" t="s">
        <v>227</v>
      </c>
      <c r="G2425" s="78">
        <v>4516</v>
      </c>
      <c r="H2425" s="19" t="s">
        <v>107</v>
      </c>
      <c r="I2425" s="9">
        <v>133900</v>
      </c>
      <c r="J2425" s="166">
        <v>1.8192265208113636E-3</v>
      </c>
      <c r="K2425" s="166">
        <v>1.3722782010967586E-3</v>
      </c>
      <c r="L2425" s="9">
        <v>0</v>
      </c>
    </row>
    <row r="2426" spans="1:12" ht="15.75" customHeight="1" x14ac:dyDescent="0.25">
      <c r="A2426" s="88">
        <v>2014</v>
      </c>
      <c r="B2426" s="77" t="s">
        <v>2613</v>
      </c>
      <c r="C2426" s="77" t="s">
        <v>74</v>
      </c>
      <c r="D2426" s="77" t="s">
        <v>2531</v>
      </c>
      <c r="E2426" s="78">
        <v>100</v>
      </c>
      <c r="F2426" s="77" t="s">
        <v>227</v>
      </c>
      <c r="G2426" s="78">
        <v>5899</v>
      </c>
      <c r="H2426" s="19" t="s">
        <v>107</v>
      </c>
      <c r="I2426" s="9">
        <v>132700</v>
      </c>
      <c r="J2426" s="166">
        <v>2.3763545718038606E-3</v>
      </c>
      <c r="K2426" s="166">
        <v>1.3599799647911867E-3</v>
      </c>
      <c r="L2426" s="9">
        <v>0</v>
      </c>
    </row>
    <row r="2427" spans="1:12" ht="15.75" customHeight="1" x14ac:dyDescent="0.25">
      <c r="A2427" s="88">
        <v>2015</v>
      </c>
      <c r="B2427" s="77" t="s">
        <v>2614</v>
      </c>
      <c r="C2427" s="77" t="s">
        <v>74</v>
      </c>
      <c r="D2427" s="77" t="s">
        <v>2531</v>
      </c>
      <c r="E2427" s="78">
        <v>100</v>
      </c>
      <c r="F2427" s="77" t="s">
        <v>227</v>
      </c>
      <c r="G2427" s="78">
        <v>13444</v>
      </c>
      <c r="H2427" s="19" t="s">
        <v>107</v>
      </c>
      <c r="I2427" s="9">
        <v>343700</v>
      </c>
      <c r="J2427" s="166">
        <v>5.415784177543838E-3</v>
      </c>
      <c r="K2427" s="166">
        <v>3.5224198485209559E-3</v>
      </c>
      <c r="L2427" s="9">
        <v>0</v>
      </c>
    </row>
    <row r="2428" spans="1:12" ht="15.75" customHeight="1" x14ac:dyDescent="0.25">
      <c r="A2428" s="88">
        <v>2016</v>
      </c>
      <c r="B2428" s="77" t="s">
        <v>2615</v>
      </c>
      <c r="C2428" s="77" t="s">
        <v>74</v>
      </c>
      <c r="D2428" s="77" t="s">
        <v>2531</v>
      </c>
      <c r="E2428" s="78">
        <v>100</v>
      </c>
      <c r="F2428" s="77" t="s">
        <v>227</v>
      </c>
      <c r="G2428" s="78">
        <v>13086</v>
      </c>
      <c r="H2428" s="19" t="s">
        <v>107</v>
      </c>
      <c r="I2428" s="9">
        <v>474800</v>
      </c>
      <c r="J2428" s="166">
        <v>5.271567371863929E-3</v>
      </c>
      <c r="K2428" s="166">
        <v>4.8660021649047126E-3</v>
      </c>
      <c r="L2428" s="9">
        <v>0</v>
      </c>
    </row>
    <row r="2429" spans="1:12" ht="15.75" customHeight="1" x14ac:dyDescent="0.25">
      <c r="A2429" s="88">
        <v>2017</v>
      </c>
      <c r="B2429" s="77" t="s">
        <v>2616</v>
      </c>
      <c r="C2429" s="77" t="s">
        <v>74</v>
      </c>
      <c r="D2429" s="77" t="s">
        <v>2531</v>
      </c>
      <c r="E2429" s="78">
        <v>100</v>
      </c>
      <c r="F2429" s="77" t="s">
        <v>227</v>
      </c>
      <c r="G2429" s="78">
        <v>287171.53000000003</v>
      </c>
      <c r="H2429" s="19" t="s">
        <v>107</v>
      </c>
      <c r="I2429" s="9">
        <v>10226180</v>
      </c>
      <c r="J2429" s="166">
        <v>0.11568424787377683</v>
      </c>
      <c r="K2429" s="166">
        <v>0.10480331511942981</v>
      </c>
      <c r="L2429" s="9">
        <v>0</v>
      </c>
    </row>
    <row r="2430" spans="1:12" ht="47.25" customHeight="1" x14ac:dyDescent="0.25">
      <c r="A2430" s="88">
        <v>2018</v>
      </c>
      <c r="B2430" s="77" t="s">
        <v>2617</v>
      </c>
      <c r="C2430" s="77" t="s">
        <v>78</v>
      </c>
      <c r="D2430" s="77" t="s">
        <v>2531</v>
      </c>
      <c r="E2430" s="78">
        <v>96.9</v>
      </c>
      <c r="F2430" s="77" t="s">
        <v>2618</v>
      </c>
      <c r="G2430" s="78">
        <v>652</v>
      </c>
      <c r="H2430" s="19" t="s">
        <v>15</v>
      </c>
      <c r="I2430" s="9">
        <v>41604339.710000001</v>
      </c>
      <c r="J2430" s="166">
        <v>3.5927075310698943E-3</v>
      </c>
      <c r="K2430" s="166">
        <v>9.0742694975470439E-2</v>
      </c>
      <c r="L2430" s="9">
        <v>47550868</v>
      </c>
    </row>
    <row r="2431" spans="1:12" ht="47.25" customHeight="1" x14ac:dyDescent="0.25">
      <c r="A2431" s="88">
        <v>2019</v>
      </c>
      <c r="B2431" s="77" t="s">
        <v>2619</v>
      </c>
      <c r="C2431" s="77" t="s">
        <v>78</v>
      </c>
      <c r="D2431" s="77" t="s">
        <v>2531</v>
      </c>
      <c r="E2431" s="78">
        <v>100</v>
      </c>
      <c r="F2431" s="77" t="s">
        <v>202</v>
      </c>
      <c r="G2431" s="78">
        <v>0</v>
      </c>
      <c r="H2431" s="19" t="s">
        <v>2620</v>
      </c>
      <c r="I2431" s="9">
        <v>2741475.34</v>
      </c>
      <c r="J2431" s="166">
        <v>0</v>
      </c>
      <c r="K2431" s="166">
        <v>0.48616303832775248</v>
      </c>
      <c r="L2431" s="9">
        <v>10626300</v>
      </c>
    </row>
    <row r="2432" spans="1:12" ht="31.5" customHeight="1" x14ac:dyDescent="0.25">
      <c r="A2432" s="88">
        <v>2020</v>
      </c>
      <c r="B2432" s="91" t="s">
        <v>2621</v>
      </c>
      <c r="C2432" s="77" t="s">
        <v>78</v>
      </c>
      <c r="D2432" s="77" t="s">
        <v>2531</v>
      </c>
      <c r="E2432" s="78">
        <v>100</v>
      </c>
      <c r="F2432" s="77" t="s">
        <v>81</v>
      </c>
      <c r="G2432" s="70" t="s">
        <v>201</v>
      </c>
      <c r="H2432" s="69" t="s">
        <v>201</v>
      </c>
      <c r="I2432" s="2">
        <v>7969346.4800000004</v>
      </c>
      <c r="J2432" s="183" t="s">
        <v>201</v>
      </c>
      <c r="K2432" s="166">
        <v>3.1365422308823958</v>
      </c>
      <c r="L2432" s="2">
        <v>2982246.28</v>
      </c>
    </row>
    <row r="2433" spans="1:12" ht="15.75" customHeight="1" x14ac:dyDescent="0.25">
      <c r="A2433" s="191">
        <v>2021</v>
      </c>
      <c r="B2433" s="189" t="s">
        <v>2622</v>
      </c>
      <c r="C2433" s="189" t="s">
        <v>78</v>
      </c>
      <c r="D2433" s="189" t="s">
        <v>2531</v>
      </c>
      <c r="E2433" s="214">
        <v>100</v>
      </c>
      <c r="F2433" s="189" t="s">
        <v>83</v>
      </c>
      <c r="G2433" s="87">
        <v>7766</v>
      </c>
      <c r="H2433" s="79" t="s">
        <v>84</v>
      </c>
      <c r="I2433" s="81">
        <v>26465212</v>
      </c>
      <c r="J2433" s="162">
        <v>4.151297750949183E-2</v>
      </c>
      <c r="K2433" s="162">
        <v>6.1572733996364828E-2</v>
      </c>
      <c r="L2433" s="81">
        <v>26465212</v>
      </c>
    </row>
    <row r="2434" spans="1:12" ht="15.75" customHeight="1" x14ac:dyDescent="0.25">
      <c r="A2434" s="191"/>
      <c r="B2434" s="188" t="s">
        <v>2622</v>
      </c>
      <c r="C2434" s="188" t="s">
        <v>78</v>
      </c>
      <c r="D2434" s="188" t="s">
        <v>2531</v>
      </c>
      <c r="E2434" s="199">
        <v>1</v>
      </c>
      <c r="F2434" s="188" t="s">
        <v>83</v>
      </c>
      <c r="G2434" s="87">
        <v>137489</v>
      </c>
      <c r="H2434" s="79" t="s">
        <v>85</v>
      </c>
      <c r="I2434" s="81">
        <v>114621254</v>
      </c>
      <c r="J2434" s="162">
        <v>0.73494434262200903</v>
      </c>
      <c r="K2434" s="162">
        <v>0.26667249001715032</v>
      </c>
      <c r="L2434" s="81">
        <v>92043472</v>
      </c>
    </row>
    <row r="2435" spans="1:12" ht="31.5" customHeight="1" x14ac:dyDescent="0.25">
      <c r="A2435" s="191"/>
      <c r="B2435" s="188" t="s">
        <v>2622</v>
      </c>
      <c r="C2435" s="188" t="s">
        <v>78</v>
      </c>
      <c r="D2435" s="188" t="s">
        <v>2531</v>
      </c>
      <c r="E2435" s="199">
        <v>1</v>
      </c>
      <c r="F2435" s="188" t="s">
        <v>83</v>
      </c>
      <c r="G2435" s="87">
        <v>17536</v>
      </c>
      <c r="H2435" s="79" t="s">
        <v>86</v>
      </c>
      <c r="I2435" s="81">
        <v>8902023</v>
      </c>
      <c r="J2435" s="162">
        <v>9.3738291734026355E-2</v>
      </c>
      <c r="K2435" s="162">
        <v>2.0711033571487038E-2</v>
      </c>
      <c r="L2435" s="81">
        <v>8902023</v>
      </c>
    </row>
    <row r="2436" spans="1:12" ht="15.75" customHeight="1" x14ac:dyDescent="0.25">
      <c r="A2436" s="191"/>
      <c r="B2436" s="188" t="s">
        <v>2622</v>
      </c>
      <c r="C2436" s="188" t="s">
        <v>78</v>
      </c>
      <c r="D2436" s="188" t="s">
        <v>2531</v>
      </c>
      <c r="E2436" s="199">
        <v>1</v>
      </c>
      <c r="F2436" s="188" t="s">
        <v>83</v>
      </c>
      <c r="G2436" s="87">
        <v>30632</v>
      </c>
      <c r="H2436" s="79" t="s">
        <v>87</v>
      </c>
      <c r="I2436" s="81">
        <v>69561702</v>
      </c>
      <c r="J2436" s="162">
        <v>0.16374266379999405</v>
      </c>
      <c r="K2436" s="162">
        <v>0.16183902753472745</v>
      </c>
      <c r="L2436" s="81">
        <v>69561702</v>
      </c>
    </row>
    <row r="2437" spans="1:12" ht="31.5" customHeight="1" x14ac:dyDescent="0.25">
      <c r="A2437" s="191"/>
      <c r="B2437" s="188" t="s">
        <v>2622</v>
      </c>
      <c r="C2437" s="188" t="s">
        <v>78</v>
      </c>
      <c r="D2437" s="188" t="s">
        <v>2531</v>
      </c>
      <c r="E2437" s="199">
        <v>1</v>
      </c>
      <c r="F2437" s="188" t="s">
        <v>83</v>
      </c>
      <c r="G2437" s="87">
        <v>4144</v>
      </c>
      <c r="H2437" s="79" t="s">
        <v>88</v>
      </c>
      <c r="I2437" s="81">
        <v>209496542</v>
      </c>
      <c r="J2437" s="162">
        <v>2.2151658356854769E-2</v>
      </c>
      <c r="K2437" s="162">
        <v>0.48740493194327228</v>
      </c>
      <c r="L2437" s="81">
        <v>209496542</v>
      </c>
    </row>
    <row r="2438" spans="1:12" ht="15.75" customHeight="1" x14ac:dyDescent="0.25">
      <c r="A2438" s="191"/>
      <c r="B2438" s="188" t="s">
        <v>2622</v>
      </c>
      <c r="C2438" s="188" t="s">
        <v>78</v>
      </c>
      <c r="D2438" s="188" t="s">
        <v>2531</v>
      </c>
      <c r="E2438" s="199">
        <v>1</v>
      </c>
      <c r="F2438" s="188" t="s">
        <v>83</v>
      </c>
      <c r="G2438" s="87">
        <v>1127</v>
      </c>
      <c r="H2438" s="79" t="s">
        <v>89</v>
      </c>
      <c r="I2438" s="81">
        <v>16774916</v>
      </c>
      <c r="J2438" s="162">
        <v>6.0243530328608413E-3</v>
      </c>
      <c r="K2438" s="162">
        <v>3.902774104659975E-2</v>
      </c>
      <c r="L2438" s="81">
        <v>16774916</v>
      </c>
    </row>
    <row r="2439" spans="1:12" ht="15.75" customHeight="1" x14ac:dyDescent="0.25">
      <c r="A2439" s="77">
        <v>2022</v>
      </c>
      <c r="B2439" s="24" t="s">
        <v>2623</v>
      </c>
      <c r="C2439" s="64" t="s">
        <v>78</v>
      </c>
      <c r="D2439" s="64" t="s">
        <v>2531</v>
      </c>
      <c r="E2439" s="70">
        <v>100</v>
      </c>
      <c r="F2439" s="64" t="s">
        <v>202</v>
      </c>
      <c r="G2439" s="70" t="s">
        <v>201</v>
      </c>
      <c r="H2439" s="69" t="s">
        <v>201</v>
      </c>
      <c r="I2439" s="80">
        <f t="shared" ref="I2439" si="19">L2439+N2439</f>
        <v>24269500</v>
      </c>
      <c r="J2439" s="162" t="s">
        <v>201</v>
      </c>
      <c r="K2439" s="162">
        <v>4.3038628458702055</v>
      </c>
      <c r="L2439" s="12">
        <v>24269500</v>
      </c>
    </row>
    <row r="2440" spans="1:12" ht="31.5" customHeight="1" x14ac:dyDescent="0.25">
      <c r="A2440" s="64">
        <v>2023</v>
      </c>
      <c r="B2440" s="64" t="s">
        <v>2624</v>
      </c>
      <c r="C2440" s="64" t="s">
        <v>74</v>
      </c>
      <c r="D2440" s="64" t="s">
        <v>2626</v>
      </c>
      <c r="E2440" s="70">
        <v>51.4</v>
      </c>
      <c r="F2440" s="64" t="s">
        <v>2063</v>
      </c>
      <c r="G2440" s="70">
        <v>161910</v>
      </c>
      <c r="H2440" s="64" t="s">
        <v>15</v>
      </c>
      <c r="I2440" s="80">
        <v>22325751</v>
      </c>
      <c r="J2440" s="162">
        <v>0.11154896446997033</v>
      </c>
      <c r="K2440" s="162">
        <v>0.43914382955500897</v>
      </c>
      <c r="L2440" s="80">
        <v>23617538</v>
      </c>
    </row>
    <row r="2441" spans="1:12" ht="15.75" customHeight="1" x14ac:dyDescent="0.25">
      <c r="A2441" s="188">
        <v>2024</v>
      </c>
      <c r="B2441" s="188" t="s">
        <v>2625</v>
      </c>
      <c r="C2441" s="188" t="s">
        <v>78</v>
      </c>
      <c r="D2441" s="188" t="s">
        <v>2626</v>
      </c>
      <c r="E2441" s="199">
        <v>100</v>
      </c>
      <c r="F2441" s="188" t="s">
        <v>83</v>
      </c>
      <c r="G2441" s="87">
        <v>3242</v>
      </c>
      <c r="H2441" s="79" t="s">
        <v>84</v>
      </c>
      <c r="I2441" s="81">
        <v>16448912</v>
      </c>
      <c r="J2441" s="162">
        <v>1.7330037739605009E-2</v>
      </c>
      <c r="K2441" s="162">
        <v>3.8269275269951109E-2</v>
      </c>
      <c r="L2441" s="81">
        <v>16448912</v>
      </c>
    </row>
    <row r="2442" spans="1:12" ht="15.75" customHeight="1" x14ac:dyDescent="0.25">
      <c r="A2442" s="188"/>
      <c r="B2442" s="188" t="s">
        <v>2625</v>
      </c>
      <c r="C2442" s="188" t="s">
        <v>78</v>
      </c>
      <c r="D2442" s="188" t="s">
        <v>2626</v>
      </c>
      <c r="E2442" s="199">
        <v>100</v>
      </c>
      <c r="F2442" s="188" t="s">
        <v>83</v>
      </c>
      <c r="G2442" s="87">
        <v>72902</v>
      </c>
      <c r="H2442" s="79" t="s">
        <v>85</v>
      </c>
      <c r="I2442" s="81">
        <v>44860336</v>
      </c>
      <c r="J2442" s="162">
        <v>0.38969599361279594</v>
      </c>
      <c r="K2442" s="162">
        <v>0.10436997578237986</v>
      </c>
      <c r="L2442" s="81">
        <v>40022028</v>
      </c>
    </row>
    <row r="2443" spans="1:12" ht="31.5" customHeight="1" x14ac:dyDescent="0.25">
      <c r="A2443" s="188"/>
      <c r="B2443" s="188" t="s">
        <v>2625</v>
      </c>
      <c r="C2443" s="188" t="s">
        <v>78</v>
      </c>
      <c r="D2443" s="188" t="s">
        <v>2626</v>
      </c>
      <c r="E2443" s="199">
        <v>100</v>
      </c>
      <c r="F2443" s="188" t="s">
        <v>83</v>
      </c>
      <c r="G2443" s="87">
        <v>6560</v>
      </c>
      <c r="H2443" s="79" t="s">
        <v>86</v>
      </c>
      <c r="I2443" s="81">
        <v>4507850</v>
      </c>
      <c r="J2443" s="162">
        <v>3.5066331761816436E-2</v>
      </c>
      <c r="K2443" s="162">
        <v>1.0487754601985172E-2</v>
      </c>
      <c r="L2443" s="81">
        <v>4507850</v>
      </c>
    </row>
    <row r="2444" spans="1:12" ht="15.75" customHeight="1" x14ac:dyDescent="0.25">
      <c r="A2444" s="188"/>
      <c r="B2444" s="188" t="s">
        <v>2625</v>
      </c>
      <c r="C2444" s="188" t="s">
        <v>78</v>
      </c>
      <c r="D2444" s="188" t="s">
        <v>2626</v>
      </c>
      <c r="E2444" s="199">
        <v>100</v>
      </c>
      <c r="F2444" s="188" t="s">
        <v>83</v>
      </c>
      <c r="G2444" s="87">
        <v>16580</v>
      </c>
      <c r="H2444" s="79" t="s">
        <v>87</v>
      </c>
      <c r="I2444" s="81">
        <v>53068026</v>
      </c>
      <c r="J2444" s="162">
        <v>8.862801533702995E-2</v>
      </c>
      <c r="K2444" s="162">
        <v>0.12346560641986062</v>
      </c>
      <c r="L2444" s="81">
        <v>53068026</v>
      </c>
    </row>
    <row r="2445" spans="1:12" ht="31.5" customHeight="1" x14ac:dyDescent="0.25">
      <c r="A2445" s="188"/>
      <c r="B2445" s="188" t="s">
        <v>2625</v>
      </c>
      <c r="C2445" s="188" t="s">
        <v>78</v>
      </c>
      <c r="D2445" s="188" t="s">
        <v>2626</v>
      </c>
      <c r="E2445" s="199">
        <v>100</v>
      </c>
      <c r="F2445" s="188" t="s">
        <v>83</v>
      </c>
      <c r="G2445" s="87">
        <v>2514</v>
      </c>
      <c r="H2445" s="79" t="s">
        <v>88</v>
      </c>
      <c r="I2445" s="81">
        <v>109763698</v>
      </c>
      <c r="J2445" s="162">
        <v>1.3438530190427822E-2</v>
      </c>
      <c r="K2445" s="162">
        <v>0.2553711256653195</v>
      </c>
      <c r="L2445" s="81">
        <v>109763698</v>
      </c>
    </row>
    <row r="2446" spans="1:12" ht="15.75" customHeight="1" x14ac:dyDescent="0.25">
      <c r="A2446" s="188"/>
      <c r="B2446" s="188" t="s">
        <v>2625</v>
      </c>
      <c r="C2446" s="188" t="s">
        <v>78</v>
      </c>
      <c r="D2446" s="188" t="s">
        <v>2626</v>
      </c>
      <c r="E2446" s="199">
        <v>100</v>
      </c>
      <c r="F2446" s="188" t="s">
        <v>83</v>
      </c>
      <c r="G2446" s="87">
        <v>813</v>
      </c>
      <c r="H2446" s="79" t="s">
        <v>89</v>
      </c>
      <c r="I2446" s="81">
        <v>6570182</v>
      </c>
      <c r="J2446" s="162">
        <v>4.345873128408043E-3</v>
      </c>
      <c r="K2446" s="162">
        <v>1.5285880520953478E-2</v>
      </c>
      <c r="L2446" s="81">
        <v>6570182</v>
      </c>
    </row>
    <row r="2447" spans="1:12" ht="47.25" customHeight="1" x14ac:dyDescent="0.25">
      <c r="A2447" s="64">
        <v>2025</v>
      </c>
      <c r="B2447" s="23" t="s">
        <v>2627</v>
      </c>
      <c r="C2447" s="67" t="s">
        <v>78</v>
      </c>
      <c r="D2447" s="67" t="s">
        <v>2626</v>
      </c>
      <c r="E2447" s="73">
        <v>100</v>
      </c>
      <c r="F2447" s="67" t="s">
        <v>90</v>
      </c>
      <c r="G2447" s="29">
        <v>3</v>
      </c>
      <c r="H2447" s="67" t="s">
        <v>93</v>
      </c>
      <c r="I2447" s="72">
        <v>7200</v>
      </c>
      <c r="J2447" s="162">
        <v>1.3067226524727553E-2</v>
      </c>
      <c r="K2447" s="162">
        <v>1.849962054708866E-2</v>
      </c>
      <c r="L2447" s="72">
        <v>0</v>
      </c>
    </row>
    <row r="2448" spans="1:12" ht="31.5" customHeight="1" x14ac:dyDescent="0.25">
      <c r="A2448" s="64">
        <v>2026</v>
      </c>
      <c r="B2448" s="24" t="s">
        <v>2628</v>
      </c>
      <c r="C2448" s="64" t="s">
        <v>78</v>
      </c>
      <c r="D2448" s="64" t="s">
        <v>2626</v>
      </c>
      <c r="E2448" s="70">
        <v>100</v>
      </c>
      <c r="F2448" s="64" t="s">
        <v>202</v>
      </c>
      <c r="G2448" s="70" t="s">
        <v>201</v>
      </c>
      <c r="H2448" s="69" t="s">
        <v>201</v>
      </c>
      <c r="I2448" s="80">
        <f>L2448+N2448</f>
        <v>13157600</v>
      </c>
      <c r="J2448" s="162" t="s">
        <v>201</v>
      </c>
      <c r="K2448" s="162">
        <v>2.3333198368660999</v>
      </c>
      <c r="L2448" s="12">
        <v>13157600</v>
      </c>
    </row>
    <row r="2449" spans="1:12" ht="63" customHeight="1" x14ac:dyDescent="0.25">
      <c r="A2449" s="64">
        <v>2027</v>
      </c>
      <c r="B2449" s="82" t="s">
        <v>2629</v>
      </c>
      <c r="C2449" s="67" t="s">
        <v>74</v>
      </c>
      <c r="D2449" s="82" t="s">
        <v>2626</v>
      </c>
      <c r="E2449" s="83">
        <v>100</v>
      </c>
      <c r="F2449" s="82" t="s">
        <v>32</v>
      </c>
      <c r="G2449" s="83">
        <v>140113</v>
      </c>
      <c r="H2449" s="82" t="s">
        <v>33</v>
      </c>
      <c r="I2449" s="14">
        <v>81850</v>
      </c>
      <c r="J2449" s="162">
        <v>0.77816476556795744</v>
      </c>
      <c r="K2449" s="162">
        <v>3.7057594018054607E-3</v>
      </c>
      <c r="L2449" s="14" t="s">
        <v>2630</v>
      </c>
    </row>
    <row r="2450" spans="1:12" ht="63" customHeight="1" x14ac:dyDescent="0.25">
      <c r="A2450" s="64">
        <v>2028</v>
      </c>
      <c r="B2450" s="82" t="s">
        <v>2631</v>
      </c>
      <c r="C2450" s="67" t="s">
        <v>74</v>
      </c>
      <c r="D2450" s="82" t="s">
        <v>2626</v>
      </c>
      <c r="E2450" s="83">
        <v>100</v>
      </c>
      <c r="F2450" s="82" t="s">
        <v>32</v>
      </c>
      <c r="G2450" s="83">
        <v>65309</v>
      </c>
      <c r="H2450" s="82" t="s">
        <v>33</v>
      </c>
      <c r="I2450" s="14">
        <v>0</v>
      </c>
      <c r="J2450" s="162">
        <v>0.36271554155915392</v>
      </c>
      <c r="K2450" s="162">
        <v>0</v>
      </c>
      <c r="L2450" s="14">
        <v>17673123</v>
      </c>
    </row>
    <row r="2451" spans="1:12" ht="63" customHeight="1" x14ac:dyDescent="0.25">
      <c r="A2451" s="64">
        <v>2029</v>
      </c>
      <c r="B2451" s="82" t="s">
        <v>2632</v>
      </c>
      <c r="C2451" s="67" t="s">
        <v>74</v>
      </c>
      <c r="D2451" s="82" t="s">
        <v>2626</v>
      </c>
      <c r="E2451" s="83">
        <v>100</v>
      </c>
      <c r="F2451" s="82" t="s">
        <v>32</v>
      </c>
      <c r="G2451" s="83">
        <v>200</v>
      </c>
      <c r="H2451" s="82" t="s">
        <v>136</v>
      </c>
      <c r="I2451" s="14">
        <v>0</v>
      </c>
      <c r="J2451" s="162">
        <v>1.1107674028362215E-3</v>
      </c>
      <c r="K2451" s="162">
        <v>0</v>
      </c>
      <c r="L2451" s="14" t="s">
        <v>2633</v>
      </c>
    </row>
    <row r="2452" spans="1:12" ht="63" customHeight="1" x14ac:dyDescent="0.25">
      <c r="A2452" s="64">
        <v>2030</v>
      </c>
      <c r="B2452" s="82" t="s">
        <v>2634</v>
      </c>
      <c r="C2452" s="67" t="s">
        <v>74</v>
      </c>
      <c r="D2452" s="82" t="s">
        <v>2626</v>
      </c>
      <c r="E2452" s="83">
        <v>100</v>
      </c>
      <c r="F2452" s="82" t="s">
        <v>32</v>
      </c>
      <c r="G2452" s="83">
        <v>6007</v>
      </c>
      <c r="H2452" s="82" t="s">
        <v>33</v>
      </c>
      <c r="I2452" s="14">
        <v>250</v>
      </c>
      <c r="J2452" s="162">
        <v>3.3361898944185911E-2</v>
      </c>
      <c r="K2452" s="162">
        <v>1.1318751990853577E-5</v>
      </c>
      <c r="L2452" s="14">
        <v>3891841</v>
      </c>
    </row>
    <row r="2453" spans="1:12" ht="31.5" customHeight="1" x14ac:dyDescent="0.25">
      <c r="A2453" s="64">
        <v>2031</v>
      </c>
      <c r="B2453" s="67" t="s">
        <v>2635</v>
      </c>
      <c r="C2453" s="67" t="s">
        <v>74</v>
      </c>
      <c r="D2453" s="67" t="s">
        <v>2626</v>
      </c>
      <c r="E2453" s="73">
        <v>100</v>
      </c>
      <c r="F2453" s="67" t="s">
        <v>412</v>
      </c>
      <c r="G2453" s="73">
        <v>68</v>
      </c>
      <c r="H2453" s="67" t="s">
        <v>15</v>
      </c>
      <c r="I2453" s="72">
        <v>18754126.329999998</v>
      </c>
      <c r="J2453" s="162">
        <v>3.7469955845514241E-4</v>
      </c>
      <c r="K2453" s="162">
        <v>4.0904385863515698E-2</v>
      </c>
      <c r="L2453" s="72">
        <v>18754126.329999998</v>
      </c>
    </row>
    <row r="2454" spans="1:12" ht="31.5" customHeight="1" x14ac:dyDescent="0.25">
      <c r="A2454" s="64">
        <v>2032</v>
      </c>
      <c r="B2454" s="67" t="s">
        <v>2636</v>
      </c>
      <c r="C2454" s="67" t="s">
        <v>74</v>
      </c>
      <c r="D2454" s="67" t="s">
        <v>2626</v>
      </c>
      <c r="E2454" s="73">
        <v>100</v>
      </c>
      <c r="F2454" s="67" t="s">
        <v>412</v>
      </c>
      <c r="G2454" s="73">
        <v>133</v>
      </c>
      <c r="H2454" s="67" t="s">
        <v>15</v>
      </c>
      <c r="I2454" s="72">
        <v>21350913.66</v>
      </c>
      <c r="J2454" s="162">
        <v>7.3286825403726368E-4</v>
      </c>
      <c r="K2454" s="162">
        <v>4.6568205605515306E-2</v>
      </c>
      <c r="L2454" s="72">
        <v>21350913.66</v>
      </c>
    </row>
    <row r="2455" spans="1:12" ht="31.5" customHeight="1" x14ac:dyDescent="0.25">
      <c r="A2455" s="64">
        <v>2033</v>
      </c>
      <c r="B2455" s="67" t="s">
        <v>2637</v>
      </c>
      <c r="C2455" s="67" t="s">
        <v>74</v>
      </c>
      <c r="D2455" s="67" t="s">
        <v>2626</v>
      </c>
      <c r="E2455" s="73">
        <v>100</v>
      </c>
      <c r="F2455" s="67" t="s">
        <v>412</v>
      </c>
      <c r="G2455" s="73">
        <v>73</v>
      </c>
      <c r="H2455" s="67" t="s">
        <v>15</v>
      </c>
      <c r="I2455" s="72">
        <v>14866808.02</v>
      </c>
      <c r="J2455" s="162">
        <v>4.0225099657684399E-4</v>
      </c>
      <c r="K2455" s="162">
        <v>3.2425805452537433E-2</v>
      </c>
      <c r="L2455" s="72">
        <v>14866808.02</v>
      </c>
    </row>
    <row r="2456" spans="1:12" ht="31.5" customHeight="1" x14ac:dyDescent="0.25">
      <c r="A2456" s="64">
        <v>2034</v>
      </c>
      <c r="B2456" s="67" t="s">
        <v>2638</v>
      </c>
      <c r="C2456" s="67" t="s">
        <v>74</v>
      </c>
      <c r="D2456" s="67" t="s">
        <v>2626</v>
      </c>
      <c r="E2456" s="73">
        <v>100</v>
      </c>
      <c r="F2456" s="67" t="s">
        <v>831</v>
      </c>
      <c r="G2456" s="73">
        <v>640</v>
      </c>
      <c r="H2456" s="67" t="s">
        <v>15</v>
      </c>
      <c r="I2456" s="72">
        <v>19802704.920000002</v>
      </c>
      <c r="J2456" s="162">
        <v>3.5265840795778102E-3</v>
      </c>
      <c r="K2456" s="162">
        <v>4.3191427259038885E-2</v>
      </c>
      <c r="L2456" s="72">
        <v>19802704.920000002</v>
      </c>
    </row>
    <row r="2457" spans="1:12" ht="31.5" customHeight="1" x14ac:dyDescent="0.25">
      <c r="A2457" s="64">
        <v>2035</v>
      </c>
      <c r="B2457" s="67" t="s">
        <v>2408</v>
      </c>
      <c r="C2457" s="67" t="s">
        <v>74</v>
      </c>
      <c r="D2457" s="67" t="s">
        <v>2626</v>
      </c>
      <c r="E2457" s="73">
        <v>100</v>
      </c>
      <c r="F2457" s="67" t="s">
        <v>831</v>
      </c>
      <c r="G2457" s="73">
        <v>799</v>
      </c>
      <c r="H2457" s="67" t="s">
        <v>15</v>
      </c>
      <c r="I2457" s="72">
        <v>10552479.109999999</v>
      </c>
      <c r="J2457" s="162">
        <v>4.4027198118479225E-3</v>
      </c>
      <c r="K2457" s="162">
        <v>2.301587766536756E-2</v>
      </c>
      <c r="L2457" s="72">
        <v>10552479.109999999</v>
      </c>
    </row>
    <row r="2458" spans="1:12" ht="31.5" customHeight="1" x14ac:dyDescent="0.25">
      <c r="A2458" s="64">
        <v>2036</v>
      </c>
      <c r="B2458" s="67" t="s">
        <v>2639</v>
      </c>
      <c r="C2458" s="67" t="s">
        <v>74</v>
      </c>
      <c r="D2458" s="67" t="s">
        <v>2626</v>
      </c>
      <c r="E2458" s="73">
        <v>100</v>
      </c>
      <c r="F2458" s="67" t="s">
        <v>427</v>
      </c>
      <c r="G2458" s="73">
        <v>628</v>
      </c>
      <c r="H2458" s="67" t="s">
        <v>15</v>
      </c>
      <c r="I2458" s="72">
        <v>59627803.469999999</v>
      </c>
      <c r="J2458" s="162">
        <v>3.4604606280857269E-3</v>
      </c>
      <c r="K2458" s="162">
        <v>0.13005344202193822</v>
      </c>
      <c r="L2458" s="72">
        <v>59627803.469999999</v>
      </c>
    </row>
    <row r="2459" spans="1:12" ht="31.5" customHeight="1" x14ac:dyDescent="0.25">
      <c r="A2459" s="64">
        <v>2037</v>
      </c>
      <c r="B2459" s="67" t="s">
        <v>2640</v>
      </c>
      <c r="C2459" s="67" t="s">
        <v>74</v>
      </c>
      <c r="D2459" s="67" t="s">
        <v>2626</v>
      </c>
      <c r="E2459" s="73">
        <v>100</v>
      </c>
      <c r="F2459" s="67" t="s">
        <v>427</v>
      </c>
      <c r="G2459" s="73">
        <v>274</v>
      </c>
      <c r="H2459" s="67" t="s">
        <v>15</v>
      </c>
      <c r="I2459" s="72">
        <v>35040956.619999997</v>
      </c>
      <c r="J2459" s="162">
        <v>1.5098188090692502E-3</v>
      </c>
      <c r="K2459" s="162">
        <v>7.642738378691484E-2</v>
      </c>
      <c r="L2459" s="72">
        <v>35040956.619999997</v>
      </c>
    </row>
    <row r="2460" spans="1:12" ht="31.5" customHeight="1" x14ac:dyDescent="0.25">
      <c r="A2460" s="64">
        <v>2038</v>
      </c>
      <c r="B2460" s="67" t="s">
        <v>2641</v>
      </c>
      <c r="C2460" s="67" t="s">
        <v>74</v>
      </c>
      <c r="D2460" s="67" t="s">
        <v>2626</v>
      </c>
      <c r="E2460" s="73">
        <v>100</v>
      </c>
      <c r="F2460" s="67" t="s">
        <v>427</v>
      </c>
      <c r="G2460" s="73">
        <v>21</v>
      </c>
      <c r="H2460" s="67" t="s">
        <v>15</v>
      </c>
      <c r="I2460" s="72">
        <v>14479904.539999999</v>
      </c>
      <c r="J2460" s="162">
        <v>1.1571604011114691E-4</v>
      </c>
      <c r="K2460" s="162">
        <v>3.1581935204498153E-2</v>
      </c>
      <c r="L2460" s="72">
        <v>14479904.539999999</v>
      </c>
    </row>
    <row r="2461" spans="1:12" ht="31.5" customHeight="1" x14ac:dyDescent="0.25">
      <c r="A2461" s="190">
        <v>2039</v>
      </c>
      <c r="B2461" s="192" t="s">
        <v>2642</v>
      </c>
      <c r="C2461" s="192" t="s">
        <v>74</v>
      </c>
      <c r="D2461" s="192" t="s">
        <v>2626</v>
      </c>
      <c r="E2461" s="219">
        <v>100</v>
      </c>
      <c r="F2461" s="192" t="s">
        <v>427</v>
      </c>
      <c r="G2461" s="73">
        <v>0</v>
      </c>
      <c r="H2461" s="67" t="s">
        <v>15</v>
      </c>
      <c r="I2461" s="72">
        <v>9898400.5899999999</v>
      </c>
      <c r="J2461" s="162">
        <v>0</v>
      </c>
      <c r="K2461" s="162">
        <v>2.1589275343492444E-2</v>
      </c>
      <c r="L2461" s="72">
        <v>9898400.5899999999</v>
      </c>
    </row>
    <row r="2462" spans="1:12" ht="15.75" customHeight="1" x14ac:dyDescent="0.25">
      <c r="A2462" s="190"/>
      <c r="B2462" s="192"/>
      <c r="C2462" s="192"/>
      <c r="D2462" s="192"/>
      <c r="E2462" s="219"/>
      <c r="F2462" s="192"/>
      <c r="G2462" s="73">
        <v>34</v>
      </c>
      <c r="H2462" s="67" t="s">
        <v>15</v>
      </c>
      <c r="I2462" s="72">
        <v>15270961.65</v>
      </c>
      <c r="J2462" s="184" t="s">
        <v>201</v>
      </c>
      <c r="K2462" s="183" t="s">
        <v>201</v>
      </c>
      <c r="L2462" s="72">
        <v>15270961.65</v>
      </c>
    </row>
    <row r="2463" spans="1:12" ht="15.75" customHeight="1" x14ac:dyDescent="0.25">
      <c r="A2463" s="190"/>
      <c r="B2463" s="192"/>
      <c r="C2463" s="192"/>
      <c r="D2463" s="192"/>
      <c r="E2463" s="219"/>
      <c r="F2463" s="192"/>
      <c r="G2463" s="73">
        <v>14</v>
      </c>
      <c r="H2463" s="67" t="s">
        <v>15</v>
      </c>
      <c r="I2463" s="72">
        <v>9246420.9399999995</v>
      </c>
      <c r="J2463" s="184" t="s">
        <v>201</v>
      </c>
      <c r="K2463" s="183" t="s">
        <v>201</v>
      </c>
      <c r="L2463" s="72">
        <v>9246420.9399999995</v>
      </c>
    </row>
    <row r="2464" spans="1:12" ht="31.5" customHeight="1" x14ac:dyDescent="0.25">
      <c r="A2464" s="88">
        <v>2040</v>
      </c>
      <c r="B2464" s="67" t="s">
        <v>2643</v>
      </c>
      <c r="C2464" s="67" t="s">
        <v>74</v>
      </c>
      <c r="D2464" s="67" t="s">
        <v>2626</v>
      </c>
      <c r="E2464" s="73">
        <v>100</v>
      </c>
      <c r="F2464" s="67" t="s">
        <v>427</v>
      </c>
      <c r="G2464" s="73">
        <v>25</v>
      </c>
      <c r="H2464" s="67" t="s">
        <v>15</v>
      </c>
      <c r="I2464" s="72">
        <v>10699689.359999999</v>
      </c>
      <c r="J2464" s="162">
        <v>1.3775719060850821E-4</v>
      </c>
      <c r="K2464" s="162">
        <v>2.333695606502792E-2</v>
      </c>
      <c r="L2464" s="72">
        <v>10699689.359999999</v>
      </c>
    </row>
    <row r="2465" spans="1:12" ht="31.5" customHeight="1" x14ac:dyDescent="0.25">
      <c r="A2465" s="88">
        <v>2041</v>
      </c>
      <c r="B2465" s="67" t="s">
        <v>2644</v>
      </c>
      <c r="C2465" s="67" t="s">
        <v>74</v>
      </c>
      <c r="D2465" s="67" t="s">
        <v>2626</v>
      </c>
      <c r="E2465" s="73">
        <v>100</v>
      </c>
      <c r="F2465" s="67" t="s">
        <v>427</v>
      </c>
      <c r="G2465" s="73">
        <v>41</v>
      </c>
      <c r="H2465" s="67" t="s">
        <v>15</v>
      </c>
      <c r="I2465" s="72">
        <v>17936921.5</v>
      </c>
      <c r="J2465" s="162">
        <v>2.2592179259795346E-4</v>
      </c>
      <c r="K2465" s="162">
        <v>3.9121990826409818E-2</v>
      </c>
      <c r="L2465" s="72">
        <v>17936921.5</v>
      </c>
    </row>
    <row r="2466" spans="1:12" ht="31.5" customHeight="1" x14ac:dyDescent="0.25">
      <c r="A2466" s="88">
        <v>2042</v>
      </c>
      <c r="B2466" s="67" t="s">
        <v>2645</v>
      </c>
      <c r="C2466" s="67" t="s">
        <v>74</v>
      </c>
      <c r="D2466" s="67" t="s">
        <v>2626</v>
      </c>
      <c r="E2466" s="73">
        <v>100</v>
      </c>
      <c r="F2466" s="67" t="s">
        <v>427</v>
      </c>
      <c r="G2466" s="73">
        <v>33</v>
      </c>
      <c r="H2466" s="67" t="s">
        <v>15</v>
      </c>
      <c r="I2466" s="72">
        <v>14703284.720000001</v>
      </c>
      <c r="J2466" s="162">
        <v>1.8183949160323085E-4</v>
      </c>
      <c r="K2466" s="162">
        <v>3.2069146867478436E-2</v>
      </c>
      <c r="L2466" s="72">
        <v>14703284.720000001</v>
      </c>
    </row>
    <row r="2467" spans="1:12" ht="31.5" customHeight="1" x14ac:dyDescent="0.25">
      <c r="A2467" s="88">
        <v>2043</v>
      </c>
      <c r="B2467" s="67" t="s">
        <v>2646</v>
      </c>
      <c r="C2467" s="67" t="s">
        <v>74</v>
      </c>
      <c r="D2467" s="67" t="s">
        <v>2626</v>
      </c>
      <c r="E2467" s="73">
        <v>100</v>
      </c>
      <c r="F2467" s="67" t="s">
        <v>427</v>
      </c>
      <c r="G2467" s="73">
        <v>19</v>
      </c>
      <c r="H2467" s="67" t="s">
        <v>15</v>
      </c>
      <c r="I2467" s="72">
        <v>11421947.59</v>
      </c>
      <c r="J2467" s="162">
        <v>1.0469546486246626E-4</v>
      </c>
      <c r="K2467" s="162">
        <v>2.4912264283239109E-2</v>
      </c>
      <c r="L2467" s="72">
        <v>11421947.59</v>
      </c>
    </row>
    <row r="2468" spans="1:12" ht="31.5" customHeight="1" x14ac:dyDescent="0.25">
      <c r="A2468" s="88">
        <v>2044</v>
      </c>
      <c r="B2468" s="67" t="s">
        <v>2647</v>
      </c>
      <c r="C2468" s="67" t="s">
        <v>74</v>
      </c>
      <c r="D2468" s="67" t="s">
        <v>2626</v>
      </c>
      <c r="E2468" s="73">
        <v>100</v>
      </c>
      <c r="F2468" s="67" t="s">
        <v>427</v>
      </c>
      <c r="G2468" s="73">
        <v>36</v>
      </c>
      <c r="H2468" s="67" t="s">
        <v>15</v>
      </c>
      <c r="I2468" s="72">
        <v>15511429.960000001</v>
      </c>
      <c r="J2468" s="162">
        <v>1.9837035447625183E-4</v>
      </c>
      <c r="K2468" s="162">
        <v>3.3831782148325641E-2</v>
      </c>
      <c r="L2468" s="72">
        <v>15511429.960000001</v>
      </c>
    </row>
    <row r="2469" spans="1:12" ht="31.5" customHeight="1" x14ac:dyDescent="0.25">
      <c r="A2469" s="88">
        <v>2045</v>
      </c>
      <c r="B2469" s="67" t="s">
        <v>2648</v>
      </c>
      <c r="C2469" s="67" t="s">
        <v>74</v>
      </c>
      <c r="D2469" s="67" t="s">
        <v>2626</v>
      </c>
      <c r="E2469" s="73">
        <v>100</v>
      </c>
      <c r="F2469" s="67" t="s">
        <v>427</v>
      </c>
      <c r="G2469" s="73">
        <v>33</v>
      </c>
      <c r="H2469" s="67" t="s">
        <v>15</v>
      </c>
      <c r="I2469" s="72">
        <v>16864554.100000001</v>
      </c>
      <c r="J2469" s="162">
        <v>1.8183949160323085E-4</v>
      </c>
      <c r="K2469" s="162">
        <v>3.6783063960651896E-2</v>
      </c>
      <c r="L2469" s="72">
        <v>16864554.100000001</v>
      </c>
    </row>
    <row r="2470" spans="1:12" ht="31.5" customHeight="1" x14ac:dyDescent="0.25">
      <c r="A2470" s="88">
        <v>2046</v>
      </c>
      <c r="B2470" s="67" t="s">
        <v>2649</v>
      </c>
      <c r="C2470" s="67" t="s">
        <v>74</v>
      </c>
      <c r="D2470" s="67" t="s">
        <v>2626</v>
      </c>
      <c r="E2470" s="73">
        <v>100</v>
      </c>
      <c r="F2470" s="67" t="s">
        <v>427</v>
      </c>
      <c r="G2470" s="73">
        <v>29</v>
      </c>
      <c r="H2470" s="67" t="s">
        <v>15</v>
      </c>
      <c r="I2470" s="72">
        <v>14383343.859999999</v>
      </c>
      <c r="J2470" s="162">
        <v>1.5979834110586955E-4</v>
      </c>
      <c r="K2470" s="162">
        <v>3.1371327936291514E-2</v>
      </c>
      <c r="L2470" s="72">
        <v>14383343.859999999</v>
      </c>
    </row>
    <row r="2471" spans="1:12" ht="31.5" customHeight="1" x14ac:dyDescent="0.25">
      <c r="A2471" s="88">
        <v>2047</v>
      </c>
      <c r="B2471" s="67" t="s">
        <v>2650</v>
      </c>
      <c r="C2471" s="67" t="s">
        <v>74</v>
      </c>
      <c r="D2471" s="67" t="s">
        <v>2626</v>
      </c>
      <c r="E2471" s="73">
        <v>100</v>
      </c>
      <c r="F2471" s="67" t="s">
        <v>427</v>
      </c>
      <c r="G2471" s="73">
        <v>39</v>
      </c>
      <c r="H2471" s="67" t="s">
        <v>15</v>
      </c>
      <c r="I2471" s="72">
        <v>10031887.42</v>
      </c>
      <c r="J2471" s="162">
        <v>2.1490121734927284E-4</v>
      </c>
      <c r="K2471" s="162">
        <v>2.1880421766734947E-2</v>
      </c>
      <c r="L2471" s="72">
        <v>10031887.42</v>
      </c>
    </row>
    <row r="2472" spans="1:12" ht="30.75" customHeight="1" x14ac:dyDescent="0.25">
      <c r="A2472" s="190">
        <v>2048</v>
      </c>
      <c r="B2472" s="192" t="s">
        <v>2651</v>
      </c>
      <c r="C2472" s="192" t="s">
        <v>74</v>
      </c>
      <c r="D2472" s="192" t="s">
        <v>2626</v>
      </c>
      <c r="E2472" s="219">
        <v>100</v>
      </c>
      <c r="F2472" s="192" t="s">
        <v>427</v>
      </c>
      <c r="G2472" s="73">
        <v>26</v>
      </c>
      <c r="H2472" s="67" t="s">
        <v>15</v>
      </c>
      <c r="I2472" s="72">
        <v>11724803.369999999</v>
      </c>
      <c r="J2472" s="162">
        <v>1.4326747823284857E-4</v>
      </c>
      <c r="K2472" s="162">
        <v>2.5572819164236121E-2</v>
      </c>
      <c r="L2472" s="72">
        <v>11724803.369999999</v>
      </c>
    </row>
    <row r="2473" spans="1:12" ht="15.75" customHeight="1" x14ac:dyDescent="0.25">
      <c r="A2473" s="190"/>
      <c r="B2473" s="192"/>
      <c r="C2473" s="192"/>
      <c r="D2473" s="192"/>
      <c r="E2473" s="219"/>
      <c r="F2473" s="192"/>
      <c r="G2473" s="73">
        <v>16</v>
      </c>
      <c r="H2473" s="67" t="s">
        <v>15</v>
      </c>
      <c r="I2473" s="72">
        <v>15886523.57</v>
      </c>
      <c r="J2473" s="184" t="s">
        <v>201</v>
      </c>
      <c r="K2473" s="183" t="s">
        <v>201</v>
      </c>
      <c r="L2473" s="72">
        <v>15886523.57</v>
      </c>
    </row>
    <row r="2474" spans="1:12" ht="63" customHeight="1" x14ac:dyDescent="0.25">
      <c r="A2474" s="192">
        <v>2049</v>
      </c>
      <c r="B2474" s="188" t="s">
        <v>2652</v>
      </c>
      <c r="C2474" s="188" t="s">
        <v>74</v>
      </c>
      <c r="D2474" s="188" t="s">
        <v>2653</v>
      </c>
      <c r="E2474" s="199">
        <v>100</v>
      </c>
      <c r="F2474" s="64" t="s">
        <v>2654</v>
      </c>
      <c r="G2474" s="70">
        <v>427.5</v>
      </c>
      <c r="H2474" s="79" t="s">
        <v>2655</v>
      </c>
      <c r="I2474" s="80">
        <v>2115744</v>
      </c>
      <c r="J2474" s="162">
        <v>1.7221420231329891E-4</v>
      </c>
      <c r="K2474" s="162">
        <v>2.1683266395080364E-2</v>
      </c>
      <c r="L2474" s="225">
        <v>0</v>
      </c>
    </row>
    <row r="2475" spans="1:12" ht="15.75" customHeight="1" x14ac:dyDescent="0.25">
      <c r="A2475" s="192"/>
      <c r="B2475" s="188"/>
      <c r="C2475" s="188"/>
      <c r="D2475" s="188"/>
      <c r="E2475" s="199"/>
      <c r="F2475" s="64" t="s">
        <v>2656</v>
      </c>
      <c r="G2475" s="70">
        <v>25603</v>
      </c>
      <c r="H2475" s="79" t="s">
        <v>2657</v>
      </c>
      <c r="I2475" s="80"/>
      <c r="J2475" s="162">
        <v>1.0313918647549455E-2</v>
      </c>
      <c r="K2475" s="162">
        <v>0</v>
      </c>
      <c r="L2475" s="225"/>
    </row>
    <row r="2476" spans="1:12" ht="63" customHeight="1" x14ac:dyDescent="0.25">
      <c r="A2476" s="192">
        <v>2050</v>
      </c>
      <c r="B2476" s="188" t="s">
        <v>2658</v>
      </c>
      <c r="C2476" s="188" t="s">
        <v>74</v>
      </c>
      <c r="D2476" s="188" t="s">
        <v>2653</v>
      </c>
      <c r="E2476" s="199">
        <v>100</v>
      </c>
      <c r="F2476" s="64" t="s">
        <v>2654</v>
      </c>
      <c r="G2476" s="70">
        <v>293.67</v>
      </c>
      <c r="H2476" s="79" t="s">
        <v>2659</v>
      </c>
      <c r="I2476" s="80">
        <v>1032500</v>
      </c>
      <c r="J2476" s="162">
        <v>1.1830209308385147E-4</v>
      </c>
      <c r="K2476" s="162">
        <v>1.0581607487919368E-2</v>
      </c>
      <c r="L2476" s="225">
        <v>0</v>
      </c>
    </row>
    <row r="2477" spans="1:12" ht="15.75" customHeight="1" x14ac:dyDescent="0.25">
      <c r="A2477" s="192"/>
      <c r="B2477" s="188"/>
      <c r="C2477" s="188"/>
      <c r="D2477" s="188"/>
      <c r="E2477" s="199"/>
      <c r="F2477" s="64" t="s">
        <v>2656</v>
      </c>
      <c r="G2477" s="70">
        <v>15631.1</v>
      </c>
      <c r="H2477" s="79" t="s">
        <v>107</v>
      </c>
      <c r="I2477" s="80">
        <v>416100</v>
      </c>
      <c r="J2477" s="162">
        <v>6.2968360649810684E-3</v>
      </c>
      <c r="K2477" s="162">
        <v>4.2644134389571422E-3</v>
      </c>
      <c r="L2477" s="225"/>
    </row>
    <row r="2478" spans="1:12" ht="15.75" customHeight="1" x14ac:dyDescent="0.25">
      <c r="A2478" s="192">
        <v>2051</v>
      </c>
      <c r="B2478" s="188" t="s">
        <v>2660</v>
      </c>
      <c r="C2478" s="188" t="s">
        <v>74</v>
      </c>
      <c r="D2478" s="188" t="s">
        <v>2653</v>
      </c>
      <c r="E2478" s="199">
        <v>100</v>
      </c>
      <c r="F2478" s="64" t="s">
        <v>2656</v>
      </c>
      <c r="G2478" s="70">
        <v>5170</v>
      </c>
      <c r="H2478" s="79" t="s">
        <v>2419</v>
      </c>
      <c r="I2478" s="80">
        <v>209385</v>
      </c>
      <c r="J2478" s="162">
        <v>2.082684037332761E-3</v>
      </c>
      <c r="K2478" s="162">
        <v>2.1458885073685199E-3</v>
      </c>
      <c r="L2478" s="225">
        <v>0</v>
      </c>
    </row>
    <row r="2479" spans="1:12" ht="15.75" customHeight="1" x14ac:dyDescent="0.25">
      <c r="A2479" s="192"/>
      <c r="B2479" s="188"/>
      <c r="C2479" s="188"/>
      <c r="D2479" s="188"/>
      <c r="E2479" s="199"/>
      <c r="F2479" s="64" t="s">
        <v>2661</v>
      </c>
      <c r="G2479" s="70">
        <v>160.66999999999999</v>
      </c>
      <c r="H2479" s="79" t="s">
        <v>380</v>
      </c>
      <c r="I2479" s="80">
        <v>818226.43</v>
      </c>
      <c r="J2479" s="162">
        <v>6.4724341253047331E-5</v>
      </c>
      <c r="K2479" s="162">
        <v>8.3856183230039058E-3</v>
      </c>
      <c r="L2479" s="225"/>
    </row>
    <row r="2480" spans="1:12" ht="15.75" customHeight="1" x14ac:dyDescent="0.25">
      <c r="A2480" s="192"/>
      <c r="B2480" s="188"/>
      <c r="C2480" s="188"/>
      <c r="D2480" s="188"/>
      <c r="E2480" s="199"/>
      <c r="F2480" s="64" t="s">
        <v>2662</v>
      </c>
      <c r="G2480" s="70">
        <v>524</v>
      </c>
      <c r="H2480" s="79" t="s">
        <v>2419</v>
      </c>
      <c r="I2480" s="80">
        <v>111350</v>
      </c>
      <c r="J2480" s="162">
        <v>2.1108828540858162E-4</v>
      </c>
      <c r="K2480" s="162">
        <v>1.1411738438545488E-3</v>
      </c>
      <c r="L2480" s="225"/>
    </row>
    <row r="2481" spans="1:12" ht="31.5" customHeight="1" x14ac:dyDescent="0.25">
      <c r="A2481" s="192"/>
      <c r="B2481" s="188"/>
      <c r="C2481" s="188"/>
      <c r="D2481" s="188"/>
      <c r="E2481" s="199"/>
      <c r="F2481" s="65" t="s">
        <v>2663</v>
      </c>
      <c r="G2481" s="70">
        <v>164</v>
      </c>
      <c r="H2481" s="79" t="s">
        <v>734</v>
      </c>
      <c r="I2481" s="80">
        <v>196945</v>
      </c>
      <c r="J2481" s="162">
        <v>6.6065799250014084E-5</v>
      </c>
      <c r="K2481" s="162">
        <v>2.0183967910007553E-3</v>
      </c>
      <c r="L2481" s="225"/>
    </row>
    <row r="2482" spans="1:12" ht="63" customHeight="1" x14ac:dyDescent="0.25">
      <c r="A2482" s="192">
        <v>2052</v>
      </c>
      <c r="B2482" s="188" t="s">
        <v>2664</v>
      </c>
      <c r="C2482" s="188" t="s">
        <v>74</v>
      </c>
      <c r="D2482" s="188" t="s">
        <v>2653</v>
      </c>
      <c r="E2482" s="199">
        <v>100</v>
      </c>
      <c r="F2482" s="64" t="s">
        <v>2654</v>
      </c>
      <c r="G2482" s="70">
        <v>375</v>
      </c>
      <c r="H2482" s="79" t="s">
        <v>2665</v>
      </c>
      <c r="I2482" s="80">
        <v>1447331</v>
      </c>
      <c r="J2482" s="162">
        <v>1.5106508974850784E-4</v>
      </c>
      <c r="K2482" s="162">
        <v>1.4833015541983368E-2</v>
      </c>
      <c r="L2482" s="225">
        <v>0</v>
      </c>
    </row>
    <row r="2483" spans="1:12" ht="31.5" customHeight="1" x14ac:dyDescent="0.25">
      <c r="A2483" s="192"/>
      <c r="B2483" s="188"/>
      <c r="C2483" s="188"/>
      <c r="D2483" s="188"/>
      <c r="E2483" s="199"/>
      <c r="F2483" s="64" t="s">
        <v>2666</v>
      </c>
      <c r="G2483" s="70">
        <v>9739</v>
      </c>
      <c r="H2483" s="79" t="s">
        <v>107</v>
      </c>
      <c r="I2483" s="80">
        <v>328010</v>
      </c>
      <c r="J2483" s="162">
        <v>3.9232610908285807E-3</v>
      </c>
      <c r="K2483" s="162">
        <v>3.3616204088255997E-3</v>
      </c>
      <c r="L2483" s="225"/>
    </row>
    <row r="2484" spans="1:12" ht="63" customHeight="1" x14ac:dyDescent="0.25">
      <c r="A2484" s="67">
        <v>2053</v>
      </c>
      <c r="B2484" s="64" t="s">
        <v>2667</v>
      </c>
      <c r="C2484" s="64" t="s">
        <v>74</v>
      </c>
      <c r="D2484" s="64" t="s">
        <v>2653</v>
      </c>
      <c r="E2484" s="70">
        <v>100</v>
      </c>
      <c r="F2484" s="64" t="s">
        <v>2654</v>
      </c>
      <c r="G2484" s="70">
        <v>124.56</v>
      </c>
      <c r="H2484" s="79" t="s">
        <v>2655</v>
      </c>
      <c r="I2484" s="80">
        <v>893.2</v>
      </c>
      <c r="J2484" s="162">
        <v>5.0177780210864357E-5</v>
      </c>
      <c r="K2484" s="162">
        <v>9.1539872234475356E-6</v>
      </c>
      <c r="L2484" s="80">
        <v>0</v>
      </c>
    </row>
    <row r="2485" spans="1:12" ht="31.5" customHeight="1" x14ac:dyDescent="0.25">
      <c r="A2485" s="192">
        <v>2054</v>
      </c>
      <c r="B2485" s="188" t="s">
        <v>2668</v>
      </c>
      <c r="C2485" s="188" t="s">
        <v>74</v>
      </c>
      <c r="D2485" s="188" t="s">
        <v>2653</v>
      </c>
      <c r="E2485" s="199">
        <v>100</v>
      </c>
      <c r="F2485" s="64" t="s">
        <v>2666</v>
      </c>
      <c r="G2485" s="70">
        <v>16716.400000000001</v>
      </c>
      <c r="H2485" s="79" t="s">
        <v>107</v>
      </c>
      <c r="I2485" s="80">
        <v>677</v>
      </c>
      <c r="J2485" s="162">
        <v>6.7340385767252174E-3</v>
      </c>
      <c r="K2485" s="162">
        <v>6.9382549823936201E-6</v>
      </c>
      <c r="L2485" s="225">
        <v>0</v>
      </c>
    </row>
    <row r="2486" spans="1:12" ht="63" customHeight="1" x14ac:dyDescent="0.25">
      <c r="A2486" s="192"/>
      <c r="B2486" s="188"/>
      <c r="C2486" s="188"/>
      <c r="D2486" s="188"/>
      <c r="E2486" s="199"/>
      <c r="F2486" s="64" t="s">
        <v>2669</v>
      </c>
      <c r="G2486" s="70">
        <v>270.95999999999998</v>
      </c>
      <c r="H2486" s="79" t="s">
        <v>380</v>
      </c>
      <c r="I2486" s="80">
        <v>1259</v>
      </c>
      <c r="J2486" s="184" t="s">
        <v>201</v>
      </c>
      <c r="K2486" s="183" t="s">
        <v>201</v>
      </c>
      <c r="L2486" s="225"/>
    </row>
    <row r="2487" spans="1:12" ht="31.5" customHeight="1" x14ac:dyDescent="0.25">
      <c r="A2487" s="192">
        <v>2055</v>
      </c>
      <c r="B2487" s="188" t="s">
        <v>2670</v>
      </c>
      <c r="C2487" s="188" t="s">
        <v>74</v>
      </c>
      <c r="D2487" s="188" t="s">
        <v>2653</v>
      </c>
      <c r="E2487" s="199">
        <v>100</v>
      </c>
      <c r="F2487" s="64" t="s">
        <v>2671</v>
      </c>
      <c r="G2487" s="70">
        <v>419.9</v>
      </c>
      <c r="H2487" s="79" t="s">
        <v>380</v>
      </c>
      <c r="I2487" s="80">
        <v>2128443.4</v>
      </c>
      <c r="J2487" s="184" t="s">
        <v>201</v>
      </c>
      <c r="K2487" s="183" t="s">
        <v>201</v>
      </c>
      <c r="L2487" s="80">
        <v>2128443.4</v>
      </c>
    </row>
    <row r="2488" spans="1:12" ht="15.75" customHeight="1" x14ac:dyDescent="0.25">
      <c r="A2488" s="192"/>
      <c r="B2488" s="188"/>
      <c r="C2488" s="188"/>
      <c r="D2488" s="188"/>
      <c r="E2488" s="199"/>
      <c r="F2488" s="64" t="s">
        <v>2656</v>
      </c>
      <c r="G2488" s="70">
        <v>21590</v>
      </c>
      <c r="H2488" s="79" t="s">
        <v>2419</v>
      </c>
      <c r="I2488" s="80">
        <v>771800</v>
      </c>
      <c r="J2488" s="161">
        <v>8.6973207671207572E-3</v>
      </c>
      <c r="K2488" s="161">
        <v>7.9098156505338201E-3</v>
      </c>
      <c r="L2488" s="80">
        <v>771800</v>
      </c>
    </row>
    <row r="2489" spans="1:12" ht="47.25" customHeight="1" x14ac:dyDescent="0.25">
      <c r="A2489" s="67">
        <v>2056</v>
      </c>
      <c r="B2489" s="64" t="s">
        <v>2672</v>
      </c>
      <c r="C2489" s="64" t="s">
        <v>74</v>
      </c>
      <c r="D2489" s="64" t="s">
        <v>2653</v>
      </c>
      <c r="E2489" s="70">
        <v>100</v>
      </c>
      <c r="F2489" s="64" t="s">
        <v>2673</v>
      </c>
      <c r="G2489" s="70">
        <v>807.1</v>
      </c>
      <c r="H2489" s="79" t="s">
        <v>2665</v>
      </c>
      <c r="I2489" s="80">
        <v>3289.99</v>
      </c>
      <c r="J2489" s="161">
        <v>3.2513235716272176E-4</v>
      </c>
      <c r="K2489" s="161">
        <v>3.3717562052474423E-5</v>
      </c>
      <c r="L2489" s="80">
        <v>0</v>
      </c>
    </row>
    <row r="2490" spans="1:12" ht="47.25" customHeight="1" x14ac:dyDescent="0.25">
      <c r="A2490" s="192">
        <v>2057</v>
      </c>
      <c r="B2490" s="188" t="s">
        <v>2674</v>
      </c>
      <c r="C2490" s="188" t="s">
        <v>74</v>
      </c>
      <c r="D2490" s="188" t="s">
        <v>2653</v>
      </c>
      <c r="E2490" s="199">
        <v>100</v>
      </c>
      <c r="F2490" s="64" t="s">
        <v>2673</v>
      </c>
      <c r="G2490" s="70">
        <v>328.05</v>
      </c>
      <c r="H2490" s="79" t="s">
        <v>380</v>
      </c>
      <c r="I2490" s="80">
        <v>1563500</v>
      </c>
      <c r="J2490" s="161">
        <v>1.3215174051199466E-4</v>
      </c>
      <c r="K2490" s="161">
        <v>1.6023577053135042E-2</v>
      </c>
      <c r="L2490" s="225">
        <v>0</v>
      </c>
    </row>
    <row r="2491" spans="1:12" ht="15.75" customHeight="1" x14ac:dyDescent="0.25">
      <c r="A2491" s="192"/>
      <c r="B2491" s="188"/>
      <c r="C2491" s="188"/>
      <c r="D2491" s="188"/>
      <c r="E2491" s="199"/>
      <c r="F2491" s="64" t="s">
        <v>2656</v>
      </c>
      <c r="G2491" s="70">
        <v>9500</v>
      </c>
      <c r="H2491" s="79" t="s">
        <v>2419</v>
      </c>
      <c r="I2491" s="80">
        <v>343300</v>
      </c>
      <c r="J2491" s="162">
        <v>3.8269822736288644E-3</v>
      </c>
      <c r="K2491" s="162">
        <v>3.518320436419098E-3</v>
      </c>
      <c r="L2491" s="225"/>
    </row>
    <row r="2492" spans="1:12" ht="63" customHeight="1" x14ac:dyDescent="0.25">
      <c r="A2492" s="67">
        <v>2058</v>
      </c>
      <c r="B2492" s="64" t="s">
        <v>2675</v>
      </c>
      <c r="C2492" s="64" t="s">
        <v>74</v>
      </c>
      <c r="D2492" s="64" t="s">
        <v>2653</v>
      </c>
      <c r="E2492" s="70">
        <v>100</v>
      </c>
      <c r="F2492" s="70" t="s">
        <v>2654</v>
      </c>
      <c r="G2492" s="70">
        <v>10526.5</v>
      </c>
      <c r="H2492" s="79" t="s">
        <v>2665</v>
      </c>
      <c r="I2492" s="80">
        <v>3041930.78</v>
      </c>
      <c r="J2492" s="162">
        <v>4.2404977793004473E-3</v>
      </c>
      <c r="K2492" s="162">
        <v>3.1175319631361165E-2</v>
      </c>
      <c r="L2492" s="80">
        <v>0</v>
      </c>
    </row>
    <row r="2493" spans="1:12" ht="78.75" customHeight="1" x14ac:dyDescent="0.25">
      <c r="A2493" s="192">
        <v>2059</v>
      </c>
      <c r="B2493" s="188" t="s">
        <v>2676</v>
      </c>
      <c r="C2493" s="188" t="s">
        <v>74</v>
      </c>
      <c r="D2493" s="188" t="s">
        <v>2653</v>
      </c>
      <c r="E2493" s="199">
        <v>100</v>
      </c>
      <c r="F2493" s="64" t="s">
        <v>2677</v>
      </c>
      <c r="G2493" s="70">
        <v>159.33600000000001</v>
      </c>
      <c r="H2493" s="79" t="s">
        <v>2665</v>
      </c>
      <c r="I2493" s="80">
        <v>1504.3</v>
      </c>
      <c r="J2493" s="162">
        <v>6.4186952373781981E-5</v>
      </c>
      <c r="K2493" s="162">
        <v>1.5416864062060152E-5</v>
      </c>
      <c r="L2493" s="225">
        <v>0</v>
      </c>
    </row>
    <row r="2494" spans="1:12" ht="15.75" customHeight="1" x14ac:dyDescent="0.25">
      <c r="A2494" s="192"/>
      <c r="B2494" s="188"/>
      <c r="C2494" s="188"/>
      <c r="D2494" s="188"/>
      <c r="E2494" s="199"/>
      <c r="F2494" s="64" t="s">
        <v>2656</v>
      </c>
      <c r="G2494" s="70">
        <v>26791.68</v>
      </c>
      <c r="H2494" s="79" t="s">
        <v>2665</v>
      </c>
      <c r="I2494" s="80">
        <v>939.85</v>
      </c>
      <c r="J2494" s="162">
        <v>1.0792766783235472E-2</v>
      </c>
      <c r="K2494" s="162">
        <v>9.6320811598266521E-6</v>
      </c>
      <c r="L2494" s="225"/>
    </row>
    <row r="2495" spans="1:12" ht="63" customHeight="1" x14ac:dyDescent="0.25">
      <c r="A2495" s="192">
        <v>2060</v>
      </c>
      <c r="B2495" s="64" t="s">
        <v>2678</v>
      </c>
      <c r="C2495" s="64" t="s">
        <v>74</v>
      </c>
      <c r="D2495" s="64" t="s">
        <v>2653</v>
      </c>
      <c r="E2495" s="70">
        <v>100</v>
      </c>
      <c r="F2495" s="64" t="s">
        <v>2679</v>
      </c>
      <c r="G2495" s="70">
        <v>103.789</v>
      </c>
      <c r="H2495" s="79" t="s">
        <v>599</v>
      </c>
      <c r="I2495" s="80">
        <v>17582151</v>
      </c>
      <c r="J2495" s="162">
        <v>1.0792766783235472E-2</v>
      </c>
      <c r="K2495" s="162">
        <v>9.6320811598266521E-6</v>
      </c>
      <c r="L2495" s="80">
        <v>0</v>
      </c>
    </row>
    <row r="2496" spans="1:12" ht="47.25" customHeight="1" x14ac:dyDescent="0.25">
      <c r="A2496" s="192"/>
      <c r="B2496" s="64" t="s">
        <v>1409</v>
      </c>
      <c r="C2496" s="64" t="s">
        <v>74</v>
      </c>
      <c r="D2496" s="64" t="s">
        <v>2653</v>
      </c>
      <c r="E2496" s="70">
        <v>100</v>
      </c>
      <c r="F2496" s="64" t="s">
        <v>2680</v>
      </c>
      <c r="G2496" s="70">
        <v>0</v>
      </c>
      <c r="H2496" s="79">
        <v>0</v>
      </c>
      <c r="I2496" s="80">
        <v>0</v>
      </c>
      <c r="J2496" s="162">
        <v>1.0792766783235472E-2</v>
      </c>
      <c r="K2496" s="162">
        <v>9.6320811598266521E-6</v>
      </c>
      <c r="L2496" s="80">
        <v>0</v>
      </c>
    </row>
    <row r="2497" spans="1:12" ht="47.25" customHeight="1" x14ac:dyDescent="0.25">
      <c r="A2497" s="192"/>
      <c r="B2497" s="64" t="s">
        <v>2681</v>
      </c>
      <c r="C2497" s="64" t="s">
        <v>74</v>
      </c>
      <c r="D2497" s="64" t="s">
        <v>2653</v>
      </c>
      <c r="E2497" s="70">
        <v>100</v>
      </c>
      <c r="F2497" s="64" t="s">
        <v>1596</v>
      </c>
      <c r="G2497" s="70">
        <v>0</v>
      </c>
      <c r="H2497" s="79">
        <v>0</v>
      </c>
      <c r="I2497" s="80">
        <v>0</v>
      </c>
      <c r="J2497" s="162">
        <v>0</v>
      </c>
      <c r="K2497" s="162">
        <v>0</v>
      </c>
      <c r="L2497" s="80">
        <v>0</v>
      </c>
    </row>
    <row r="2498" spans="1:12" ht="31.5" customHeight="1" x14ac:dyDescent="0.25">
      <c r="A2498" s="192"/>
      <c r="B2498" s="64" t="s">
        <v>2682</v>
      </c>
      <c r="C2498" s="64" t="s">
        <v>74</v>
      </c>
      <c r="D2498" s="64" t="s">
        <v>2653</v>
      </c>
      <c r="E2498" s="70">
        <v>100</v>
      </c>
      <c r="F2498" s="64" t="s">
        <v>2683</v>
      </c>
      <c r="G2498" s="70">
        <v>0</v>
      </c>
      <c r="H2498" s="79">
        <v>0</v>
      </c>
      <c r="I2498" s="80">
        <v>0</v>
      </c>
      <c r="J2498" s="162">
        <v>0</v>
      </c>
      <c r="K2498" s="162">
        <v>0</v>
      </c>
      <c r="L2498" s="80">
        <v>0</v>
      </c>
    </row>
    <row r="2499" spans="1:12" ht="47.25" customHeight="1" x14ac:dyDescent="0.25">
      <c r="A2499" s="67">
        <v>2061</v>
      </c>
      <c r="B2499" s="64" t="s">
        <v>2684</v>
      </c>
      <c r="C2499" s="64" t="s">
        <v>74</v>
      </c>
      <c r="D2499" s="64" t="s">
        <v>2653</v>
      </c>
      <c r="E2499" s="70">
        <v>100</v>
      </c>
      <c r="F2499" s="64" t="s">
        <v>3834</v>
      </c>
      <c r="G2499" s="70">
        <v>24523</v>
      </c>
      <c r="H2499" s="79" t="s">
        <v>2685</v>
      </c>
      <c r="I2499" s="80">
        <v>18257106.219999999</v>
      </c>
      <c r="J2499" s="162">
        <v>10.418516520165401</v>
      </c>
      <c r="K2499" s="162">
        <v>0.36271093603635984</v>
      </c>
      <c r="L2499" s="80">
        <v>18257106.219999999</v>
      </c>
    </row>
    <row r="2500" spans="1:12" ht="78.75" customHeight="1" x14ac:dyDescent="0.25">
      <c r="A2500" s="67">
        <v>2062</v>
      </c>
      <c r="B2500" s="64" t="s">
        <v>2686</v>
      </c>
      <c r="C2500" s="64" t="s">
        <v>74</v>
      </c>
      <c r="D2500" s="64" t="s">
        <v>2653</v>
      </c>
      <c r="E2500" s="70">
        <v>100</v>
      </c>
      <c r="F2500" s="64" t="s">
        <v>3835</v>
      </c>
      <c r="G2500" s="70">
        <v>2800</v>
      </c>
      <c r="H2500" s="79" t="s">
        <v>2685</v>
      </c>
      <c r="I2500" s="80">
        <v>9756887.6899999995</v>
      </c>
      <c r="J2500" s="184" t="s">
        <v>201</v>
      </c>
      <c r="K2500" s="183" t="s">
        <v>201</v>
      </c>
      <c r="L2500" s="80">
        <v>9756887.6899999995</v>
      </c>
    </row>
    <row r="2501" spans="1:12" ht="31.5" customHeight="1" x14ac:dyDescent="0.25">
      <c r="A2501" s="67">
        <v>2063</v>
      </c>
      <c r="B2501" s="64" t="s">
        <v>2687</v>
      </c>
      <c r="C2501" s="64" t="s">
        <v>74</v>
      </c>
      <c r="D2501" s="64" t="s">
        <v>2653</v>
      </c>
      <c r="E2501" s="70">
        <v>100</v>
      </c>
      <c r="F2501" s="64" t="s">
        <v>2063</v>
      </c>
      <c r="G2501" s="70">
        <v>271650</v>
      </c>
      <c r="H2501" s="79" t="s">
        <v>2685</v>
      </c>
      <c r="I2501" s="80">
        <v>48844939.829999998</v>
      </c>
      <c r="J2501" s="162">
        <v>0.1871550626784475</v>
      </c>
      <c r="K2501" s="162">
        <v>0.96077188764356403</v>
      </c>
      <c r="L2501" s="80">
        <v>25916536.140000001</v>
      </c>
    </row>
    <row r="2502" spans="1:12" ht="63" customHeight="1" x14ac:dyDescent="0.25">
      <c r="A2502" s="67">
        <v>2064</v>
      </c>
      <c r="B2502" s="64" t="s">
        <v>2688</v>
      </c>
      <c r="C2502" s="64" t="s">
        <v>74</v>
      </c>
      <c r="D2502" s="64" t="s">
        <v>2653</v>
      </c>
      <c r="E2502" s="70">
        <v>100</v>
      </c>
      <c r="F2502" s="64" t="s">
        <v>2689</v>
      </c>
      <c r="G2502" s="70">
        <v>44</v>
      </c>
      <c r="H2502" s="79" t="s">
        <v>355</v>
      </c>
      <c r="I2502" s="80">
        <v>82503587.659999996</v>
      </c>
      <c r="J2502" s="184" t="s">
        <v>201</v>
      </c>
      <c r="K2502" s="183" t="s">
        <v>201</v>
      </c>
      <c r="L2502" s="80">
        <v>82503587.659999996</v>
      </c>
    </row>
    <row r="2503" spans="1:12" ht="31.5" customHeight="1" x14ac:dyDescent="0.25">
      <c r="A2503" s="67">
        <v>2065</v>
      </c>
      <c r="B2503" s="64" t="s">
        <v>2690</v>
      </c>
      <c r="C2503" s="64" t="s">
        <v>74</v>
      </c>
      <c r="D2503" s="64" t="s">
        <v>2653</v>
      </c>
      <c r="E2503" s="70">
        <v>100</v>
      </c>
      <c r="F2503" s="64" t="s">
        <v>350</v>
      </c>
      <c r="G2503" s="70">
        <v>61</v>
      </c>
      <c r="H2503" s="79" t="s">
        <v>355</v>
      </c>
      <c r="I2503" s="80">
        <v>0</v>
      </c>
      <c r="J2503" s="162">
        <v>3.3612754508476007E-4</v>
      </c>
      <c r="K2503" s="162">
        <v>0</v>
      </c>
      <c r="L2503" s="80">
        <v>3130513.75</v>
      </c>
    </row>
    <row r="2504" spans="1:12" ht="31.5" customHeight="1" x14ac:dyDescent="0.25">
      <c r="A2504" s="67">
        <v>2066</v>
      </c>
      <c r="B2504" s="64" t="s">
        <v>2691</v>
      </c>
      <c r="C2504" s="64" t="s">
        <v>74</v>
      </c>
      <c r="D2504" s="64" t="s">
        <v>2653</v>
      </c>
      <c r="E2504" s="70">
        <v>100</v>
      </c>
      <c r="F2504" s="64" t="s">
        <v>2692</v>
      </c>
      <c r="G2504" s="70">
        <v>0</v>
      </c>
      <c r="H2504" s="79" t="s">
        <v>2693</v>
      </c>
      <c r="I2504" s="80">
        <v>0</v>
      </c>
      <c r="J2504" s="162">
        <v>0</v>
      </c>
      <c r="K2504" s="162">
        <v>0</v>
      </c>
      <c r="L2504" s="80">
        <v>2397069.9700000002</v>
      </c>
    </row>
    <row r="2505" spans="1:12" ht="94.5" x14ac:dyDescent="0.25">
      <c r="A2505" s="67">
        <v>2067</v>
      </c>
      <c r="B2505" s="64" t="s">
        <v>2694</v>
      </c>
      <c r="C2505" s="64" t="s">
        <v>74</v>
      </c>
      <c r="D2505" s="64" t="s">
        <v>2653</v>
      </c>
      <c r="E2505" s="70">
        <v>100</v>
      </c>
      <c r="F2505" s="64" t="s">
        <v>2695</v>
      </c>
      <c r="G2505" s="70">
        <v>0</v>
      </c>
      <c r="H2505" s="79" t="s">
        <v>2693</v>
      </c>
      <c r="I2505" s="80">
        <v>0</v>
      </c>
      <c r="J2505" s="162">
        <v>0</v>
      </c>
      <c r="K2505" s="162">
        <v>0</v>
      </c>
      <c r="L2505" s="80">
        <v>0</v>
      </c>
    </row>
    <row r="2506" spans="1:12" ht="63" customHeight="1" x14ac:dyDescent="0.25">
      <c r="A2506" s="67">
        <v>2068</v>
      </c>
      <c r="B2506" s="64" t="s">
        <v>2696</v>
      </c>
      <c r="C2506" s="64" t="s">
        <v>74</v>
      </c>
      <c r="D2506" s="64" t="s">
        <v>2653</v>
      </c>
      <c r="E2506" s="70">
        <v>100</v>
      </c>
      <c r="F2506" s="64" t="s">
        <v>2697</v>
      </c>
      <c r="G2506" s="70">
        <v>0</v>
      </c>
      <c r="H2506" s="79" t="s">
        <v>201</v>
      </c>
      <c r="I2506" s="80">
        <v>0</v>
      </c>
      <c r="J2506" s="184" t="s">
        <v>201</v>
      </c>
      <c r="K2506" s="183" t="s">
        <v>201</v>
      </c>
      <c r="L2506" s="80">
        <v>0</v>
      </c>
    </row>
    <row r="2507" spans="1:12" ht="31.5" customHeight="1" x14ac:dyDescent="0.25">
      <c r="A2507" s="67">
        <v>2069</v>
      </c>
      <c r="B2507" s="64" t="s">
        <v>2698</v>
      </c>
      <c r="C2507" s="64" t="s">
        <v>74</v>
      </c>
      <c r="D2507" s="64" t="s">
        <v>2653</v>
      </c>
      <c r="E2507" s="70">
        <v>100</v>
      </c>
      <c r="F2507" s="64" t="s">
        <v>183</v>
      </c>
      <c r="G2507" s="70">
        <v>176634</v>
      </c>
      <c r="H2507" s="79" t="s">
        <v>1653</v>
      </c>
      <c r="I2507" s="80">
        <v>1593215.35</v>
      </c>
      <c r="J2507" s="162">
        <v>0.4418814914337148</v>
      </c>
      <c r="K2507" s="162">
        <v>3.5549654923734873E-2</v>
      </c>
      <c r="L2507" s="80">
        <v>316070075.33999997</v>
      </c>
    </row>
    <row r="2508" spans="1:12" ht="94.5" customHeight="1" x14ac:dyDescent="0.25">
      <c r="A2508" s="67">
        <v>2070</v>
      </c>
      <c r="B2508" s="64" t="s">
        <v>2699</v>
      </c>
      <c r="C2508" s="64" t="s">
        <v>74</v>
      </c>
      <c r="D2508" s="64" t="s">
        <v>2653</v>
      </c>
      <c r="E2508" s="70">
        <v>100</v>
      </c>
      <c r="F2508" s="64" t="s">
        <v>2700</v>
      </c>
      <c r="G2508" s="70">
        <v>133188</v>
      </c>
      <c r="H2508" s="79" t="s">
        <v>1653</v>
      </c>
      <c r="I2508" s="80">
        <v>0</v>
      </c>
      <c r="J2508" s="162"/>
      <c r="K2508" s="162"/>
      <c r="L2508" s="80">
        <v>21092986.170000002</v>
      </c>
    </row>
    <row r="2509" spans="1:12" ht="63" customHeight="1" x14ac:dyDescent="0.25">
      <c r="A2509" s="67">
        <v>2071</v>
      </c>
      <c r="B2509" s="64" t="s">
        <v>2701</v>
      </c>
      <c r="C2509" s="64" t="s">
        <v>74</v>
      </c>
      <c r="D2509" s="64" t="s">
        <v>2653</v>
      </c>
      <c r="E2509" s="70">
        <v>100</v>
      </c>
      <c r="F2509" s="64" t="s">
        <v>2702</v>
      </c>
      <c r="G2509" s="70">
        <v>19700</v>
      </c>
      <c r="H2509" s="79" t="s">
        <v>2703</v>
      </c>
      <c r="I2509" s="80">
        <v>0</v>
      </c>
      <c r="J2509" s="162">
        <v>0.10941058917936781</v>
      </c>
      <c r="K2509" s="162">
        <v>0</v>
      </c>
      <c r="L2509" s="80">
        <v>4650291.76</v>
      </c>
    </row>
    <row r="2510" spans="1:12" ht="31.5" customHeight="1" x14ac:dyDescent="0.25">
      <c r="A2510" s="67">
        <v>2072</v>
      </c>
      <c r="B2510" s="143" t="s">
        <v>2704</v>
      </c>
      <c r="C2510" s="143" t="s">
        <v>74</v>
      </c>
      <c r="D2510" s="64" t="s">
        <v>2653</v>
      </c>
      <c r="E2510" s="70">
        <v>100</v>
      </c>
      <c r="F2510" s="143" t="s">
        <v>412</v>
      </c>
      <c r="G2510" s="70">
        <v>261</v>
      </c>
      <c r="H2510" s="64" t="s">
        <v>15</v>
      </c>
      <c r="I2510" s="80">
        <v>28213873.399999999</v>
      </c>
      <c r="J2510" s="162">
        <v>1.4381850699528259E-3</v>
      </c>
      <c r="K2510" s="162">
        <v>6.1536919606426772E-2</v>
      </c>
      <c r="L2510" s="80">
        <v>28213873.399999999</v>
      </c>
    </row>
    <row r="2511" spans="1:12" ht="31.5" customHeight="1" x14ac:dyDescent="0.25">
      <c r="A2511" s="67">
        <v>2073</v>
      </c>
      <c r="B2511" s="143" t="s">
        <v>2705</v>
      </c>
      <c r="C2511" s="143" t="s">
        <v>74</v>
      </c>
      <c r="D2511" s="64" t="s">
        <v>2653</v>
      </c>
      <c r="E2511" s="70">
        <v>100</v>
      </c>
      <c r="F2511" s="143" t="s">
        <v>412</v>
      </c>
      <c r="G2511" s="70">
        <v>99</v>
      </c>
      <c r="H2511" s="64" t="s">
        <v>15</v>
      </c>
      <c r="I2511" s="80">
        <v>14117910.4</v>
      </c>
      <c r="J2511" s="162">
        <v>5.4551847480969258E-4</v>
      </c>
      <c r="K2511" s="162">
        <v>3.0792394400392272E-2</v>
      </c>
      <c r="L2511" s="80">
        <v>14117910.4</v>
      </c>
    </row>
    <row r="2512" spans="1:12" ht="31.5" customHeight="1" x14ac:dyDescent="0.25">
      <c r="A2512" s="67">
        <v>2074</v>
      </c>
      <c r="B2512" s="143" t="s">
        <v>2706</v>
      </c>
      <c r="C2512" s="143" t="s">
        <v>74</v>
      </c>
      <c r="D2512" s="64" t="s">
        <v>2653</v>
      </c>
      <c r="E2512" s="70">
        <v>100</v>
      </c>
      <c r="F2512" s="143" t="s">
        <v>412</v>
      </c>
      <c r="G2512" s="70">
        <v>103</v>
      </c>
      <c r="H2512" s="64" t="s">
        <v>15</v>
      </c>
      <c r="I2512" s="80">
        <v>11533910.41</v>
      </c>
      <c r="J2512" s="162">
        <v>5.6755962530705389E-4</v>
      </c>
      <c r="K2512" s="162">
        <v>2.5156464962655532E-2</v>
      </c>
      <c r="L2512" s="80">
        <v>11533910.41</v>
      </c>
    </row>
    <row r="2513" spans="1:12" ht="31.5" customHeight="1" x14ac:dyDescent="0.25">
      <c r="A2513" s="67">
        <v>2075</v>
      </c>
      <c r="B2513" s="143" t="s">
        <v>2707</v>
      </c>
      <c r="C2513" s="143" t="s">
        <v>74</v>
      </c>
      <c r="D2513" s="64" t="s">
        <v>2653</v>
      </c>
      <c r="E2513" s="70">
        <v>100</v>
      </c>
      <c r="F2513" s="143" t="s">
        <v>412</v>
      </c>
      <c r="G2513" s="70">
        <v>65</v>
      </c>
      <c r="H2513" s="64" t="s">
        <v>15</v>
      </c>
      <c r="I2513" s="80">
        <v>9194536.75</v>
      </c>
      <c r="J2513" s="162">
        <v>3.5816869558212138E-4</v>
      </c>
      <c r="K2513" s="162">
        <v>2.0054086894821271E-2</v>
      </c>
      <c r="L2513" s="80">
        <v>9194536.75</v>
      </c>
    </row>
    <row r="2514" spans="1:12" ht="31.5" customHeight="1" x14ac:dyDescent="0.25">
      <c r="A2514" s="67">
        <v>2076</v>
      </c>
      <c r="B2514" s="143" t="s">
        <v>2708</v>
      </c>
      <c r="C2514" s="143" t="s">
        <v>74</v>
      </c>
      <c r="D2514" s="64" t="s">
        <v>2653</v>
      </c>
      <c r="E2514" s="70">
        <v>100</v>
      </c>
      <c r="F2514" s="143" t="s">
        <v>412</v>
      </c>
      <c r="G2514" s="70">
        <v>205</v>
      </c>
      <c r="H2514" s="64" t="s">
        <v>15</v>
      </c>
      <c r="I2514" s="80">
        <v>24767821.98</v>
      </c>
      <c r="J2514" s="162">
        <v>1.1296089629897674E-3</v>
      </c>
      <c r="K2514" s="162">
        <v>5.4020780784022018E-2</v>
      </c>
      <c r="L2514" s="80">
        <v>24767821.98</v>
      </c>
    </row>
    <row r="2515" spans="1:12" ht="31.5" customHeight="1" x14ac:dyDescent="0.25">
      <c r="A2515" s="67">
        <v>2077</v>
      </c>
      <c r="B2515" s="143" t="s">
        <v>2709</v>
      </c>
      <c r="C2515" s="143" t="s">
        <v>74</v>
      </c>
      <c r="D2515" s="64" t="s">
        <v>2653</v>
      </c>
      <c r="E2515" s="70">
        <v>100</v>
      </c>
      <c r="F2515" s="143" t="s">
        <v>412</v>
      </c>
      <c r="G2515" s="70">
        <v>40</v>
      </c>
      <c r="H2515" s="64" t="s">
        <v>15</v>
      </c>
      <c r="I2515" s="80">
        <v>8338269.5800000001</v>
      </c>
      <c r="J2515" s="162">
        <v>2.2041150497361314E-4</v>
      </c>
      <c r="K2515" s="162">
        <v>1.8186493485902362E-2</v>
      </c>
      <c r="L2515" s="80">
        <v>8338269.5800000001</v>
      </c>
    </row>
    <row r="2516" spans="1:12" ht="31.5" customHeight="1" x14ac:dyDescent="0.25">
      <c r="A2516" s="67">
        <v>2078</v>
      </c>
      <c r="B2516" s="143" t="s">
        <v>2710</v>
      </c>
      <c r="C2516" s="143" t="s">
        <v>74</v>
      </c>
      <c r="D2516" s="64" t="s">
        <v>2653</v>
      </c>
      <c r="E2516" s="70">
        <v>100</v>
      </c>
      <c r="F2516" s="143" t="s">
        <v>412</v>
      </c>
      <c r="G2516" s="70">
        <v>35</v>
      </c>
      <c r="H2516" s="64" t="s">
        <v>15</v>
      </c>
      <c r="I2516" s="80">
        <v>5070253.88</v>
      </c>
      <c r="J2516" s="162">
        <v>1.9286006685191151E-4</v>
      </c>
      <c r="K2516" s="162">
        <v>1.1058666102816403E-2</v>
      </c>
      <c r="L2516" s="80">
        <v>5070253.88</v>
      </c>
    </row>
    <row r="2517" spans="1:12" ht="31.5" customHeight="1" x14ac:dyDescent="0.25">
      <c r="A2517" s="67">
        <v>2079</v>
      </c>
      <c r="B2517" s="143" t="s">
        <v>2711</v>
      </c>
      <c r="C2517" s="143" t="s">
        <v>74</v>
      </c>
      <c r="D2517" s="64" t="s">
        <v>2653</v>
      </c>
      <c r="E2517" s="70">
        <v>100</v>
      </c>
      <c r="F2517" s="143" t="s">
        <v>412</v>
      </c>
      <c r="G2517" s="70">
        <v>29</v>
      </c>
      <c r="H2517" s="64" t="s">
        <v>15</v>
      </c>
      <c r="I2517" s="80">
        <v>8487318.3699999992</v>
      </c>
      <c r="J2517" s="162">
        <v>1.5979834110586955E-4</v>
      </c>
      <c r="K2517" s="162">
        <v>1.8511581901719282E-2</v>
      </c>
      <c r="L2517" s="80">
        <v>8487318.3699999992</v>
      </c>
    </row>
    <row r="2518" spans="1:12" ht="31.5" customHeight="1" x14ac:dyDescent="0.25">
      <c r="A2518" s="67">
        <v>2080</v>
      </c>
      <c r="B2518" s="143" t="s">
        <v>2712</v>
      </c>
      <c r="C2518" s="143" t="s">
        <v>74</v>
      </c>
      <c r="D2518" s="64" t="s">
        <v>2653</v>
      </c>
      <c r="E2518" s="70">
        <v>100</v>
      </c>
      <c r="F2518" s="143" t="s">
        <v>412</v>
      </c>
      <c r="G2518" s="70">
        <v>211</v>
      </c>
      <c r="H2518" s="64" t="s">
        <v>15</v>
      </c>
      <c r="I2518" s="80">
        <v>23159486.989999998</v>
      </c>
      <c r="J2518" s="162">
        <v>1.1626706887358092E-3</v>
      </c>
      <c r="K2518" s="162">
        <v>5.0512861840151184E-2</v>
      </c>
      <c r="L2518" s="80">
        <v>23215550.039999999</v>
      </c>
    </row>
    <row r="2519" spans="1:12" ht="31.5" customHeight="1" x14ac:dyDescent="0.25">
      <c r="A2519" s="67">
        <v>2081</v>
      </c>
      <c r="B2519" s="143" t="s">
        <v>2713</v>
      </c>
      <c r="C2519" s="143" t="s">
        <v>74</v>
      </c>
      <c r="D2519" s="64" t="s">
        <v>2653</v>
      </c>
      <c r="E2519" s="70">
        <v>100</v>
      </c>
      <c r="F2519" s="143" t="s">
        <v>2714</v>
      </c>
      <c r="G2519" s="70">
        <v>231</v>
      </c>
      <c r="H2519" s="64" t="s">
        <v>15</v>
      </c>
      <c r="I2519" s="80">
        <v>15612244.880000001</v>
      </c>
      <c r="J2519" s="162">
        <v>1.272876441222616E-3</v>
      </c>
      <c r="K2519" s="162">
        <v>3.4051668285163851E-2</v>
      </c>
      <c r="L2519" s="80">
        <v>18079850.239999998</v>
      </c>
    </row>
    <row r="2520" spans="1:12" ht="31.5" customHeight="1" x14ac:dyDescent="0.25">
      <c r="A2520" s="67">
        <v>2082</v>
      </c>
      <c r="B2520" s="143" t="s">
        <v>2715</v>
      </c>
      <c r="C2520" s="143" t="s">
        <v>74</v>
      </c>
      <c r="D2520" s="64" t="s">
        <v>2653</v>
      </c>
      <c r="E2520" s="70">
        <v>100</v>
      </c>
      <c r="F2520" s="143" t="s">
        <v>2714</v>
      </c>
      <c r="G2520" s="70">
        <v>141</v>
      </c>
      <c r="H2520" s="64" t="s">
        <v>15</v>
      </c>
      <c r="I2520" s="80">
        <v>11271880.77</v>
      </c>
      <c r="J2520" s="162">
        <v>7.7695055503198629E-4</v>
      </c>
      <c r="K2520" s="162">
        <v>2.4584955455166882E-2</v>
      </c>
      <c r="L2520" s="80">
        <v>13909707.699999999</v>
      </c>
    </row>
    <row r="2521" spans="1:12" ht="31.5" customHeight="1" x14ac:dyDescent="0.25">
      <c r="A2521" s="67">
        <v>2083</v>
      </c>
      <c r="B2521" s="143" t="s">
        <v>2716</v>
      </c>
      <c r="C2521" s="143" t="s">
        <v>74</v>
      </c>
      <c r="D2521" s="64" t="s">
        <v>2653</v>
      </c>
      <c r="E2521" s="70">
        <v>100</v>
      </c>
      <c r="F2521" s="143" t="s">
        <v>427</v>
      </c>
      <c r="G2521" s="70">
        <v>221</v>
      </c>
      <c r="H2521" s="64" t="s">
        <v>15</v>
      </c>
      <c r="I2521" s="80">
        <v>15986488.810000001</v>
      </c>
      <c r="J2521" s="162">
        <v>1.2177735649792128E-3</v>
      </c>
      <c r="K2521" s="162">
        <v>3.4867926950080209E-2</v>
      </c>
      <c r="L2521" s="80">
        <v>35491808.939999998</v>
      </c>
    </row>
    <row r="2522" spans="1:12" ht="31.5" customHeight="1" x14ac:dyDescent="0.25">
      <c r="A2522" s="67">
        <v>2084</v>
      </c>
      <c r="B2522" s="143" t="s">
        <v>2717</v>
      </c>
      <c r="C2522" s="143" t="s">
        <v>74</v>
      </c>
      <c r="D2522" s="64" t="s">
        <v>2653</v>
      </c>
      <c r="E2522" s="70">
        <v>100</v>
      </c>
      <c r="F2522" s="143" t="s">
        <v>2714</v>
      </c>
      <c r="G2522" s="70">
        <v>76</v>
      </c>
      <c r="H2522" s="64" t="s">
        <v>15</v>
      </c>
      <c r="I2522" s="80">
        <v>11458696.140000001</v>
      </c>
      <c r="J2522" s="162">
        <v>4.1878185944986502E-4</v>
      </c>
      <c r="K2522" s="162">
        <v>2.4992416077178999E-2</v>
      </c>
      <c r="L2522" s="80">
        <v>12165367.300000001</v>
      </c>
    </row>
    <row r="2523" spans="1:12" ht="31.5" customHeight="1" x14ac:dyDescent="0.25">
      <c r="A2523" s="67">
        <v>2085</v>
      </c>
      <c r="B2523" s="143" t="s">
        <v>2718</v>
      </c>
      <c r="C2523" s="143" t="s">
        <v>74</v>
      </c>
      <c r="D2523" s="64" t="s">
        <v>2653</v>
      </c>
      <c r="E2523" s="70">
        <v>100</v>
      </c>
      <c r="F2523" s="143" t="s">
        <v>2714</v>
      </c>
      <c r="G2523" s="70">
        <v>104</v>
      </c>
      <c r="H2523" s="64" t="s">
        <v>15</v>
      </c>
      <c r="I2523" s="80">
        <v>14186193.789999999</v>
      </c>
      <c r="J2523" s="162">
        <v>5.7306991293139427E-4</v>
      </c>
      <c r="K2523" s="162">
        <v>3.0941326431854647E-2</v>
      </c>
      <c r="L2523" s="80">
        <v>15607685.51</v>
      </c>
    </row>
    <row r="2524" spans="1:12" ht="31.5" customHeight="1" x14ac:dyDescent="0.25">
      <c r="A2524" s="67">
        <v>2086</v>
      </c>
      <c r="B2524" s="143" t="s">
        <v>2719</v>
      </c>
      <c r="C2524" s="143" t="s">
        <v>74</v>
      </c>
      <c r="D2524" s="64" t="s">
        <v>2653</v>
      </c>
      <c r="E2524" s="70">
        <v>100</v>
      </c>
      <c r="F2524" s="143" t="s">
        <v>427</v>
      </c>
      <c r="G2524" s="70">
        <v>83</v>
      </c>
      <c r="H2524" s="64" t="s">
        <v>15</v>
      </c>
      <c r="I2524" s="80">
        <v>13242317.199999999</v>
      </c>
      <c r="J2524" s="162">
        <v>4.5735387282024731E-4</v>
      </c>
      <c r="K2524" s="162">
        <v>2.8882649233805749E-2</v>
      </c>
      <c r="L2524" s="80">
        <v>15551210.67</v>
      </c>
    </row>
    <row r="2525" spans="1:12" ht="31.5" customHeight="1" x14ac:dyDescent="0.25">
      <c r="A2525" s="67">
        <v>2087</v>
      </c>
      <c r="B2525" s="143" t="s">
        <v>2720</v>
      </c>
      <c r="C2525" s="143" t="s">
        <v>74</v>
      </c>
      <c r="D2525" s="64" t="s">
        <v>2653</v>
      </c>
      <c r="E2525" s="70">
        <v>100</v>
      </c>
      <c r="F2525" s="143" t="s">
        <v>2714</v>
      </c>
      <c r="G2525" s="70">
        <v>98</v>
      </c>
      <c r="H2525" s="64" t="s">
        <v>15</v>
      </c>
      <c r="I2525" s="80">
        <v>15098155.119999999</v>
      </c>
      <c r="J2525" s="162">
        <v>5.400081871853522E-4</v>
      </c>
      <c r="K2525" s="162">
        <v>3.2930393663168585E-2</v>
      </c>
      <c r="L2525" s="80">
        <v>16382950.74</v>
      </c>
    </row>
    <row r="2526" spans="1:12" ht="31.5" customHeight="1" x14ac:dyDescent="0.25">
      <c r="A2526" s="67">
        <v>2088</v>
      </c>
      <c r="B2526" s="143" t="s">
        <v>2721</v>
      </c>
      <c r="C2526" s="143" t="s">
        <v>74</v>
      </c>
      <c r="D2526" s="64" t="s">
        <v>2653</v>
      </c>
      <c r="E2526" s="70">
        <v>100</v>
      </c>
      <c r="F2526" s="143" t="s">
        <v>2714</v>
      </c>
      <c r="G2526" s="70">
        <v>81</v>
      </c>
      <c r="H2526" s="64" t="s">
        <v>15</v>
      </c>
      <c r="I2526" s="80">
        <v>14381152.41</v>
      </c>
      <c r="J2526" s="162">
        <v>4.4633329757156666E-4</v>
      </c>
      <c r="K2526" s="162">
        <v>3.13665481926328E-2</v>
      </c>
      <c r="L2526" s="80">
        <v>14381152.41</v>
      </c>
    </row>
    <row r="2527" spans="1:12" ht="31.5" customHeight="1" x14ac:dyDescent="0.25">
      <c r="A2527" s="67">
        <v>2089</v>
      </c>
      <c r="B2527" s="143" t="s">
        <v>2722</v>
      </c>
      <c r="C2527" s="143" t="s">
        <v>74</v>
      </c>
      <c r="D2527" s="64" t="s">
        <v>2653</v>
      </c>
      <c r="E2527" s="70">
        <v>100</v>
      </c>
      <c r="F2527" s="143" t="s">
        <v>2714</v>
      </c>
      <c r="G2527" s="70">
        <v>69</v>
      </c>
      <c r="H2527" s="64" t="s">
        <v>15</v>
      </c>
      <c r="I2527" s="80">
        <v>12661833.98</v>
      </c>
      <c r="J2527" s="162">
        <v>3.8020984607948268E-4</v>
      </c>
      <c r="K2527" s="162">
        <v>2.7616564682578563E-2</v>
      </c>
      <c r="L2527" s="80">
        <v>12661833.98</v>
      </c>
    </row>
    <row r="2528" spans="1:12" ht="31.5" customHeight="1" x14ac:dyDescent="0.25">
      <c r="A2528" s="67">
        <v>2090</v>
      </c>
      <c r="B2528" s="143" t="s">
        <v>2723</v>
      </c>
      <c r="C2528" s="143" t="s">
        <v>74</v>
      </c>
      <c r="D2528" s="64" t="s">
        <v>2653</v>
      </c>
      <c r="E2528" s="70">
        <v>100</v>
      </c>
      <c r="F2528" s="143" t="s">
        <v>2714</v>
      </c>
      <c r="G2528" s="70">
        <v>113</v>
      </c>
      <c r="H2528" s="64" t="s">
        <v>15</v>
      </c>
      <c r="I2528" s="80">
        <v>12735996.68</v>
      </c>
      <c r="J2528" s="162">
        <v>6.2266250155045715E-4</v>
      </c>
      <c r="K2528" s="162">
        <v>2.7778320002133358E-2</v>
      </c>
      <c r="L2528" s="80">
        <v>13937277.09</v>
      </c>
    </row>
    <row r="2529" spans="1:12" ht="31.5" customHeight="1" x14ac:dyDescent="0.25">
      <c r="A2529" s="67">
        <v>2091</v>
      </c>
      <c r="B2529" s="143" t="s">
        <v>2724</v>
      </c>
      <c r="C2529" s="143" t="s">
        <v>74</v>
      </c>
      <c r="D2529" s="64" t="s">
        <v>2653</v>
      </c>
      <c r="E2529" s="70">
        <v>100</v>
      </c>
      <c r="F2529" s="143" t="s">
        <v>427</v>
      </c>
      <c r="G2529" s="70">
        <v>29</v>
      </c>
      <c r="H2529" s="64" t="s">
        <v>15</v>
      </c>
      <c r="I2529" s="80">
        <v>7375864.7000000002</v>
      </c>
      <c r="J2529" s="162">
        <v>1.5979834110586955E-4</v>
      </c>
      <c r="K2529" s="162">
        <v>1.6087404470730385E-2</v>
      </c>
      <c r="L2529" s="80">
        <v>7375864.7000000002</v>
      </c>
    </row>
    <row r="2530" spans="1:12" ht="31.5" customHeight="1" x14ac:dyDescent="0.25">
      <c r="A2530" s="67">
        <v>2092</v>
      </c>
      <c r="B2530" s="143" t="s">
        <v>2725</v>
      </c>
      <c r="C2530" s="143" t="s">
        <v>74</v>
      </c>
      <c r="D2530" s="64" t="s">
        <v>2653</v>
      </c>
      <c r="E2530" s="70">
        <v>100</v>
      </c>
      <c r="F2530" s="143" t="s">
        <v>2714</v>
      </c>
      <c r="G2530" s="70">
        <v>65</v>
      </c>
      <c r="H2530" s="64" t="s">
        <v>15</v>
      </c>
      <c r="I2530" s="80">
        <v>12079823.52</v>
      </c>
      <c r="J2530" s="166">
        <v>3.5816869558212138E-4</v>
      </c>
      <c r="K2530" s="166">
        <v>2.6347149087656403E-2</v>
      </c>
      <c r="L2530" s="80">
        <v>12790103</v>
      </c>
    </row>
    <row r="2531" spans="1:12" ht="31.5" customHeight="1" x14ac:dyDescent="0.25">
      <c r="A2531" s="67">
        <v>2093</v>
      </c>
      <c r="B2531" s="143" t="s">
        <v>2726</v>
      </c>
      <c r="C2531" s="143" t="s">
        <v>74</v>
      </c>
      <c r="D2531" s="64" t="s">
        <v>2653</v>
      </c>
      <c r="E2531" s="70">
        <v>100</v>
      </c>
      <c r="F2531" s="143" t="s">
        <v>2714</v>
      </c>
      <c r="G2531" s="70">
        <v>36</v>
      </c>
      <c r="H2531" s="64" t="s">
        <v>15</v>
      </c>
      <c r="I2531" s="80">
        <v>9641082.9700000007</v>
      </c>
      <c r="J2531" s="166">
        <v>1.9837035447625183E-4</v>
      </c>
      <c r="K2531" s="166">
        <v>2.1028043162757661E-2</v>
      </c>
      <c r="L2531" s="80">
        <v>10237709.74</v>
      </c>
    </row>
    <row r="2532" spans="1:12" ht="31.5" customHeight="1" x14ac:dyDescent="0.25">
      <c r="A2532" s="67">
        <v>2094</v>
      </c>
      <c r="B2532" s="143" t="s">
        <v>2727</v>
      </c>
      <c r="C2532" s="143" t="s">
        <v>74</v>
      </c>
      <c r="D2532" s="64" t="s">
        <v>2653</v>
      </c>
      <c r="E2532" s="70">
        <v>100</v>
      </c>
      <c r="F2532" s="143" t="s">
        <v>2714</v>
      </c>
      <c r="G2532" s="70">
        <v>96</v>
      </c>
      <c r="H2532" s="64" t="s">
        <v>15</v>
      </c>
      <c r="I2532" s="80">
        <v>12693847.98</v>
      </c>
      <c r="J2532" s="166">
        <v>5.2898761193667155E-4</v>
      </c>
      <c r="K2532" s="166">
        <v>2.7686390009868795E-2</v>
      </c>
      <c r="L2532" s="80">
        <v>13855593.74</v>
      </c>
    </row>
    <row r="2533" spans="1:12" ht="31.5" customHeight="1" x14ac:dyDescent="0.25">
      <c r="A2533" s="67">
        <v>2095</v>
      </c>
      <c r="B2533" s="143" t="s">
        <v>2728</v>
      </c>
      <c r="C2533" s="143" t="s">
        <v>74</v>
      </c>
      <c r="D2533" s="64" t="s">
        <v>2653</v>
      </c>
      <c r="E2533" s="70">
        <v>100</v>
      </c>
      <c r="F2533" s="143" t="s">
        <v>2714</v>
      </c>
      <c r="G2533" s="70">
        <v>94</v>
      </c>
      <c r="H2533" s="64" t="s">
        <v>15</v>
      </c>
      <c r="I2533" s="80">
        <v>18027983.23</v>
      </c>
      <c r="J2533" s="166">
        <v>5.1796703668799101E-4</v>
      </c>
      <c r="K2533" s="166">
        <v>3.9320604404871257E-2</v>
      </c>
      <c r="L2533" s="80">
        <v>19005755.440000001</v>
      </c>
    </row>
    <row r="2534" spans="1:12" ht="31.5" customHeight="1" x14ac:dyDescent="0.25">
      <c r="A2534" s="67">
        <v>2096</v>
      </c>
      <c r="B2534" s="143" t="s">
        <v>2729</v>
      </c>
      <c r="C2534" s="143" t="s">
        <v>74</v>
      </c>
      <c r="D2534" s="64" t="s">
        <v>2653</v>
      </c>
      <c r="E2534" s="70">
        <v>100</v>
      </c>
      <c r="F2534" s="143" t="s">
        <v>427</v>
      </c>
      <c r="G2534" s="70">
        <v>265</v>
      </c>
      <c r="H2534" s="64" t="s">
        <v>15</v>
      </c>
      <c r="I2534" s="80">
        <v>18950128.359999999</v>
      </c>
      <c r="J2534" s="166">
        <v>1.4602262204501872E-3</v>
      </c>
      <c r="K2534" s="166">
        <v>4.1331883392543609E-2</v>
      </c>
      <c r="L2534" s="80">
        <v>21592601.98</v>
      </c>
    </row>
    <row r="2535" spans="1:12" ht="31.5" customHeight="1" x14ac:dyDescent="0.25">
      <c r="A2535" s="67">
        <v>2097</v>
      </c>
      <c r="B2535" s="143" t="s">
        <v>2730</v>
      </c>
      <c r="C2535" s="143" t="s">
        <v>74</v>
      </c>
      <c r="D2535" s="64" t="s">
        <v>2653</v>
      </c>
      <c r="E2535" s="70">
        <v>100</v>
      </c>
      <c r="F2535" s="143" t="s">
        <v>2714</v>
      </c>
      <c r="G2535" s="70">
        <v>82</v>
      </c>
      <c r="H2535" s="64" t="s">
        <v>15</v>
      </c>
      <c r="I2535" s="80">
        <v>14035880.91</v>
      </c>
      <c r="J2535" s="166">
        <v>4.5184358519590693E-4</v>
      </c>
      <c r="K2535" s="166">
        <v>3.0613480925453157E-2</v>
      </c>
      <c r="L2535" s="80">
        <v>14035880.91</v>
      </c>
    </row>
    <row r="2536" spans="1:12" ht="31.5" customHeight="1" x14ac:dyDescent="0.25">
      <c r="A2536" s="67">
        <v>2098</v>
      </c>
      <c r="B2536" s="143" t="s">
        <v>2731</v>
      </c>
      <c r="C2536" s="143" t="s">
        <v>74</v>
      </c>
      <c r="D2536" s="64" t="s">
        <v>2653</v>
      </c>
      <c r="E2536" s="70">
        <v>100</v>
      </c>
      <c r="F2536" s="143" t="s">
        <v>2714</v>
      </c>
      <c r="G2536" s="70">
        <v>9</v>
      </c>
      <c r="H2536" s="64" t="s">
        <v>15</v>
      </c>
      <c r="I2536" s="80">
        <v>6223663.5700000003</v>
      </c>
      <c r="J2536" s="166">
        <v>4.9592588619062958E-5</v>
      </c>
      <c r="K2536" s="166">
        <v>1.3574353274178124E-2</v>
      </c>
      <c r="L2536" s="80">
        <v>6223663.5700000003</v>
      </c>
    </row>
    <row r="2537" spans="1:12" ht="31.5" customHeight="1" x14ac:dyDescent="0.25">
      <c r="A2537" s="67">
        <v>2099</v>
      </c>
      <c r="B2537" s="143" t="s">
        <v>2732</v>
      </c>
      <c r="C2537" s="143" t="s">
        <v>74</v>
      </c>
      <c r="D2537" s="64" t="s">
        <v>2653</v>
      </c>
      <c r="E2537" s="70">
        <v>100</v>
      </c>
      <c r="F2537" s="143" t="s">
        <v>427</v>
      </c>
      <c r="G2537" s="70">
        <v>131</v>
      </c>
      <c r="H2537" s="64" t="s">
        <v>15</v>
      </c>
      <c r="I2537" s="80">
        <v>15383403.75</v>
      </c>
      <c r="J2537" s="166">
        <v>7.2184767878858303E-4</v>
      </c>
      <c r="K2537" s="166">
        <v>3.3552545813753956E-2</v>
      </c>
      <c r="L2537" s="80">
        <v>16984839.850000001</v>
      </c>
    </row>
    <row r="2538" spans="1:12" ht="31.5" customHeight="1" x14ac:dyDescent="0.25">
      <c r="A2538" s="67">
        <v>2100</v>
      </c>
      <c r="B2538" s="143" t="s">
        <v>2733</v>
      </c>
      <c r="C2538" s="143" t="s">
        <v>74</v>
      </c>
      <c r="D2538" s="64" t="s">
        <v>2653</v>
      </c>
      <c r="E2538" s="70">
        <v>100</v>
      </c>
      <c r="F2538" s="143" t="s">
        <v>2714</v>
      </c>
      <c r="G2538" s="70">
        <v>36</v>
      </c>
      <c r="H2538" s="64" t="s">
        <v>15</v>
      </c>
      <c r="I2538" s="80">
        <v>6232181.1100000003</v>
      </c>
      <c r="J2538" s="166">
        <v>1.9837035447625183E-4</v>
      </c>
      <c r="K2538" s="166">
        <v>1.3592930772091776E-2</v>
      </c>
      <c r="L2538" s="80">
        <v>6232181.1100000003</v>
      </c>
    </row>
    <row r="2539" spans="1:12" ht="31.5" customHeight="1" x14ac:dyDescent="0.25">
      <c r="A2539" s="67">
        <v>2101</v>
      </c>
      <c r="B2539" s="143" t="s">
        <v>2734</v>
      </c>
      <c r="C2539" s="143" t="s">
        <v>74</v>
      </c>
      <c r="D2539" s="64" t="s">
        <v>2653</v>
      </c>
      <c r="E2539" s="70">
        <v>100</v>
      </c>
      <c r="F2539" s="143" t="s">
        <v>2714</v>
      </c>
      <c r="G2539" s="70">
        <v>12</v>
      </c>
      <c r="H2539" s="64" t="s">
        <v>15</v>
      </c>
      <c r="I2539" s="80">
        <v>3456529.16</v>
      </c>
      <c r="J2539" s="166">
        <v>6.6123451492083944E-5</v>
      </c>
      <c r="K2539" s="166">
        <v>7.5389916875500647E-3</v>
      </c>
      <c r="L2539" s="80">
        <v>3456529.16</v>
      </c>
    </row>
    <row r="2540" spans="1:12" ht="31.5" customHeight="1" x14ac:dyDescent="0.25">
      <c r="A2540" s="67">
        <v>2102</v>
      </c>
      <c r="B2540" s="143" t="s">
        <v>2735</v>
      </c>
      <c r="C2540" s="143" t="s">
        <v>74</v>
      </c>
      <c r="D2540" s="64" t="s">
        <v>2653</v>
      </c>
      <c r="E2540" s="70">
        <v>100</v>
      </c>
      <c r="F2540" s="143" t="s">
        <v>427</v>
      </c>
      <c r="G2540" s="70">
        <v>737</v>
      </c>
      <c r="H2540" s="64" t="s">
        <v>15</v>
      </c>
      <c r="I2540" s="80">
        <v>46718909.380000003</v>
      </c>
      <c r="J2540" s="166">
        <v>4.0610819791388223E-3</v>
      </c>
      <c r="K2540" s="166">
        <v>0.10189801768292467</v>
      </c>
      <c r="L2540" s="80">
        <v>53029952.340000004</v>
      </c>
    </row>
    <row r="2541" spans="1:12" ht="31.5" customHeight="1" x14ac:dyDescent="0.25">
      <c r="A2541" s="67">
        <v>2103</v>
      </c>
      <c r="B2541" s="143" t="s">
        <v>2736</v>
      </c>
      <c r="C2541" s="143" t="s">
        <v>74</v>
      </c>
      <c r="D2541" s="64" t="s">
        <v>2653</v>
      </c>
      <c r="E2541" s="70">
        <v>100</v>
      </c>
      <c r="F2541" s="143" t="s">
        <v>427</v>
      </c>
      <c r="G2541" s="70">
        <v>387</v>
      </c>
      <c r="H2541" s="64" t="s">
        <v>15</v>
      </c>
      <c r="I2541" s="80">
        <v>26115025.780000001</v>
      </c>
      <c r="J2541" s="166">
        <v>2.1324813106197073E-3</v>
      </c>
      <c r="K2541" s="166">
        <v>5.6959149818245895E-2</v>
      </c>
      <c r="L2541" s="80">
        <v>76385255.329999998</v>
      </c>
    </row>
    <row r="2542" spans="1:12" ht="31.5" customHeight="1" x14ac:dyDescent="0.25">
      <c r="A2542" s="67">
        <v>2104</v>
      </c>
      <c r="B2542" s="143" t="s">
        <v>2737</v>
      </c>
      <c r="C2542" s="143" t="s">
        <v>74</v>
      </c>
      <c r="D2542" s="64" t="s">
        <v>2653</v>
      </c>
      <c r="E2542" s="70">
        <v>100</v>
      </c>
      <c r="F2542" s="143" t="s">
        <v>427</v>
      </c>
      <c r="G2542" s="70">
        <v>404</v>
      </c>
      <c r="H2542" s="64" t="s">
        <v>15</v>
      </c>
      <c r="I2542" s="80">
        <v>34136955.590000004</v>
      </c>
      <c r="J2542" s="166">
        <v>2.2261562002334929E-3</v>
      </c>
      <c r="K2542" s="166">
        <v>7.4455678664454183E-2</v>
      </c>
      <c r="L2542" s="80">
        <v>38487147.020000003</v>
      </c>
    </row>
    <row r="2543" spans="1:12" ht="31.5" customHeight="1" x14ac:dyDescent="0.25">
      <c r="A2543" s="67">
        <v>2105</v>
      </c>
      <c r="B2543" s="143" t="s">
        <v>2738</v>
      </c>
      <c r="C2543" s="143" t="s">
        <v>74</v>
      </c>
      <c r="D2543" s="64" t="s">
        <v>2653</v>
      </c>
      <c r="E2543" s="70">
        <v>100</v>
      </c>
      <c r="F2543" s="143" t="s">
        <v>831</v>
      </c>
      <c r="G2543" s="70">
        <v>460</v>
      </c>
      <c r="H2543" s="64" t="s">
        <v>15</v>
      </c>
      <c r="I2543" s="80">
        <v>40824829.729999997</v>
      </c>
      <c r="J2543" s="166">
        <v>2.5347323071965517E-3</v>
      </c>
      <c r="K2543" s="166">
        <v>8.9042515695171132E-2</v>
      </c>
      <c r="L2543" s="80">
        <v>46431809.969999999</v>
      </c>
    </row>
    <row r="2544" spans="1:12" ht="31.5" customHeight="1" x14ac:dyDescent="0.25">
      <c r="A2544" s="67">
        <v>2106</v>
      </c>
      <c r="B2544" s="91" t="s">
        <v>2739</v>
      </c>
      <c r="C2544" s="64" t="s">
        <v>78</v>
      </c>
      <c r="D2544" s="64" t="s">
        <v>2653</v>
      </c>
      <c r="E2544" s="78">
        <v>100</v>
      </c>
      <c r="F2544" s="77" t="s">
        <v>81</v>
      </c>
      <c r="G2544" s="70" t="s">
        <v>201</v>
      </c>
      <c r="H2544" s="69" t="s">
        <v>201</v>
      </c>
      <c r="I2544" s="2">
        <v>6160507.2800000003</v>
      </c>
      <c r="J2544" s="183" t="s">
        <v>201</v>
      </c>
      <c r="K2544" s="166">
        <v>2.4246268242786249</v>
      </c>
      <c r="L2544" s="2">
        <v>2620447.2799999998</v>
      </c>
    </row>
    <row r="2545" spans="1:12" ht="15.75" customHeight="1" x14ac:dyDescent="0.25">
      <c r="A2545" s="192">
        <v>2107</v>
      </c>
      <c r="B2545" s="189" t="s">
        <v>2740</v>
      </c>
      <c r="C2545" s="189" t="s">
        <v>78</v>
      </c>
      <c r="D2545" s="189" t="s">
        <v>2653</v>
      </c>
      <c r="E2545" s="222">
        <v>100</v>
      </c>
      <c r="F2545" s="189" t="s">
        <v>83</v>
      </c>
      <c r="G2545" s="87">
        <v>6850</v>
      </c>
      <c r="H2545" s="79" t="s">
        <v>84</v>
      </c>
      <c r="I2545" s="81">
        <v>17384329</v>
      </c>
      <c r="J2545" s="162">
        <v>3.661652020860405E-2</v>
      </c>
      <c r="K2545" s="162">
        <v>4.0445573049718665E-2</v>
      </c>
      <c r="L2545" s="81">
        <v>17384329</v>
      </c>
    </row>
    <row r="2546" spans="1:12" ht="15.75" customHeight="1" x14ac:dyDescent="0.25">
      <c r="A2546" s="192"/>
      <c r="B2546" s="189"/>
      <c r="C2546" s="189"/>
      <c r="D2546" s="189"/>
      <c r="E2546" s="222"/>
      <c r="F2546" s="189"/>
      <c r="G2546" s="87">
        <v>99942</v>
      </c>
      <c r="H2546" s="79" t="s">
        <v>85</v>
      </c>
      <c r="I2546" s="81">
        <v>80008747</v>
      </c>
      <c r="J2546" s="184" t="s">
        <v>201</v>
      </c>
      <c r="K2546" s="183" t="s">
        <v>201</v>
      </c>
      <c r="L2546" s="81">
        <v>71971395</v>
      </c>
    </row>
    <row r="2547" spans="1:12" ht="31.5" customHeight="1" x14ac:dyDescent="0.25">
      <c r="A2547" s="192"/>
      <c r="B2547" s="189"/>
      <c r="C2547" s="189"/>
      <c r="D2547" s="189"/>
      <c r="E2547" s="222"/>
      <c r="F2547" s="189"/>
      <c r="G2547" s="87">
        <v>9023</v>
      </c>
      <c r="H2547" s="79" t="s">
        <v>86</v>
      </c>
      <c r="I2547" s="81">
        <v>6864699</v>
      </c>
      <c r="J2547" s="184" t="s">
        <v>201</v>
      </c>
      <c r="K2547" s="183" t="s">
        <v>201</v>
      </c>
      <c r="L2547" s="81">
        <v>6864699</v>
      </c>
    </row>
    <row r="2548" spans="1:12" ht="15.75" customHeight="1" x14ac:dyDescent="0.25">
      <c r="A2548" s="192"/>
      <c r="B2548" s="189"/>
      <c r="C2548" s="189"/>
      <c r="D2548" s="189"/>
      <c r="E2548" s="222"/>
      <c r="F2548" s="189"/>
      <c r="G2548" s="87">
        <v>15157</v>
      </c>
      <c r="H2548" s="79" t="s">
        <v>87</v>
      </c>
      <c r="I2548" s="81">
        <v>29449751</v>
      </c>
      <c r="J2548" s="184" t="s">
        <v>201</v>
      </c>
      <c r="K2548" s="183" t="s">
        <v>201</v>
      </c>
      <c r="L2548" s="81">
        <v>29449751</v>
      </c>
    </row>
    <row r="2549" spans="1:12" ht="31.5" customHeight="1" x14ac:dyDescent="0.25">
      <c r="A2549" s="192"/>
      <c r="B2549" s="189"/>
      <c r="C2549" s="189"/>
      <c r="D2549" s="189"/>
      <c r="E2549" s="222"/>
      <c r="F2549" s="189"/>
      <c r="G2549" s="87">
        <v>3385</v>
      </c>
      <c r="H2549" s="79" t="s">
        <v>88</v>
      </c>
      <c r="I2549" s="81">
        <v>206936792</v>
      </c>
      <c r="J2549" s="184" t="s">
        <v>201</v>
      </c>
      <c r="K2549" s="183" t="s">
        <v>201</v>
      </c>
      <c r="L2549" s="81">
        <v>206936792</v>
      </c>
    </row>
    <row r="2550" spans="1:12" ht="15.75" customHeight="1" x14ac:dyDescent="0.25">
      <c r="A2550" s="192"/>
      <c r="B2550" s="189"/>
      <c r="C2550" s="189"/>
      <c r="D2550" s="189"/>
      <c r="E2550" s="222"/>
      <c r="F2550" s="189"/>
      <c r="G2550" s="87">
        <v>757</v>
      </c>
      <c r="H2550" s="79" t="s">
        <v>89</v>
      </c>
      <c r="I2550" s="81">
        <v>7478074</v>
      </c>
      <c r="J2550" s="184" t="s">
        <v>201</v>
      </c>
      <c r="K2550" s="183" t="s">
        <v>201</v>
      </c>
      <c r="L2550" s="81">
        <v>7478074</v>
      </c>
    </row>
    <row r="2551" spans="1:12" ht="47.25" customHeight="1" x14ac:dyDescent="0.25">
      <c r="A2551" s="67">
        <v>2108</v>
      </c>
      <c r="B2551" s="23" t="s">
        <v>2741</v>
      </c>
      <c r="C2551" s="67" t="s">
        <v>78</v>
      </c>
      <c r="D2551" s="67" t="s">
        <v>2653</v>
      </c>
      <c r="E2551" s="73">
        <v>100</v>
      </c>
      <c r="F2551" s="67" t="s">
        <v>90</v>
      </c>
      <c r="G2551" s="29">
        <v>3.9</v>
      </c>
      <c r="H2551" s="67" t="s">
        <v>93</v>
      </c>
      <c r="I2551" s="72">
        <v>21503</v>
      </c>
      <c r="J2551" s="164">
        <v>1.6987394482145819E-2</v>
      </c>
      <c r="K2551" s="164">
        <v>5.5249630642228813E-2</v>
      </c>
      <c r="L2551" s="72">
        <v>0</v>
      </c>
    </row>
    <row r="2552" spans="1:12" ht="47.25" customHeight="1" x14ac:dyDescent="0.25">
      <c r="A2552" s="67">
        <v>2109</v>
      </c>
      <c r="B2552" s="64" t="s">
        <v>2742</v>
      </c>
      <c r="C2552" s="64" t="s">
        <v>78</v>
      </c>
      <c r="D2552" s="64" t="s">
        <v>2653</v>
      </c>
      <c r="E2552" s="73">
        <v>100</v>
      </c>
      <c r="F2552" s="64" t="s">
        <v>343</v>
      </c>
      <c r="G2552" s="70" t="s">
        <v>2743</v>
      </c>
      <c r="H2552" s="64" t="s">
        <v>345</v>
      </c>
      <c r="I2552" s="80">
        <v>28481300</v>
      </c>
      <c r="J2552" s="162">
        <v>0.53503399443441568</v>
      </c>
      <c r="K2552" s="162">
        <v>0.63550755193224184</v>
      </c>
      <c r="L2552" s="80">
        <v>30128500</v>
      </c>
    </row>
    <row r="2553" spans="1:12" ht="31.5" customHeight="1" x14ac:dyDescent="0.25">
      <c r="A2553" s="67">
        <v>2110</v>
      </c>
      <c r="B2553" s="24" t="s">
        <v>2744</v>
      </c>
      <c r="C2553" s="64" t="s">
        <v>78</v>
      </c>
      <c r="D2553" s="67" t="s">
        <v>2653</v>
      </c>
      <c r="E2553" s="73">
        <v>100</v>
      </c>
      <c r="F2553" s="64" t="s">
        <v>202</v>
      </c>
      <c r="G2553" s="70" t="s">
        <v>201</v>
      </c>
      <c r="H2553" s="69" t="s">
        <v>201</v>
      </c>
      <c r="I2553" s="80">
        <f t="shared" ref="I2553" si="20">L2553+N2553</f>
        <v>14305500</v>
      </c>
      <c r="J2553" s="162" t="s">
        <v>201</v>
      </c>
      <c r="K2553" s="162">
        <v>2.5368841526029056</v>
      </c>
      <c r="L2553" s="12">
        <v>14305500</v>
      </c>
    </row>
    <row r="2554" spans="1:12" ht="47.25" customHeight="1" x14ac:dyDescent="0.25">
      <c r="A2554" s="67">
        <v>2111</v>
      </c>
      <c r="B2554" s="64" t="s">
        <v>2745</v>
      </c>
      <c r="C2554" s="64" t="s">
        <v>74</v>
      </c>
      <c r="D2554" s="67" t="s">
        <v>2653</v>
      </c>
      <c r="E2554" s="73">
        <v>100</v>
      </c>
      <c r="F2554" s="64" t="s">
        <v>200</v>
      </c>
      <c r="G2554" s="70" t="s">
        <v>201</v>
      </c>
      <c r="H2554" s="69" t="s">
        <v>201</v>
      </c>
      <c r="I2554" s="80">
        <v>18257106.219999999</v>
      </c>
      <c r="J2554" s="162" t="s">
        <v>201</v>
      </c>
      <c r="K2554" s="162">
        <v>0.36271093603635984</v>
      </c>
      <c r="L2554" s="80">
        <v>18257106.219999999</v>
      </c>
    </row>
    <row r="2555" spans="1:12" ht="47.25" customHeight="1" x14ac:dyDescent="0.25">
      <c r="A2555" s="67">
        <v>2112</v>
      </c>
      <c r="B2555" s="64" t="s">
        <v>2746</v>
      </c>
      <c r="C2555" s="64" t="s">
        <v>74</v>
      </c>
      <c r="D2555" s="67" t="s">
        <v>2653</v>
      </c>
      <c r="E2555" s="73">
        <v>100</v>
      </c>
      <c r="F2555" s="64" t="s">
        <v>200</v>
      </c>
      <c r="G2555" s="70" t="s">
        <v>201</v>
      </c>
      <c r="H2555" s="69" t="s">
        <v>201</v>
      </c>
      <c r="I2555" s="80">
        <v>9756887.6899999995</v>
      </c>
      <c r="J2555" s="162" t="s">
        <v>201</v>
      </c>
      <c r="K2555" s="162">
        <v>0.1938384881041425</v>
      </c>
      <c r="L2555" s="80">
        <v>9756887.6899999995</v>
      </c>
    </row>
    <row r="2556" spans="1:12" ht="63" customHeight="1" x14ac:dyDescent="0.25">
      <c r="A2556" s="67">
        <v>2113</v>
      </c>
      <c r="B2556" s="82" t="s">
        <v>2747</v>
      </c>
      <c r="C2556" s="64" t="s">
        <v>74</v>
      </c>
      <c r="D2556" s="82" t="s">
        <v>2653</v>
      </c>
      <c r="E2556" s="83">
        <v>100</v>
      </c>
      <c r="F2556" s="82" t="s">
        <v>32</v>
      </c>
      <c r="G2556" s="83">
        <v>6429</v>
      </c>
      <c r="H2556" s="82" t="s">
        <v>33</v>
      </c>
      <c r="I2556" s="14">
        <v>0</v>
      </c>
      <c r="J2556" s="169">
        <v>3.5705618164170339E-2</v>
      </c>
      <c r="K2556" s="169">
        <v>0</v>
      </c>
      <c r="L2556" s="14" t="s">
        <v>2748</v>
      </c>
    </row>
    <row r="2557" spans="1:12" ht="63" customHeight="1" x14ac:dyDescent="0.25">
      <c r="A2557" s="67">
        <v>2114</v>
      </c>
      <c r="B2557" s="82" t="s">
        <v>2749</v>
      </c>
      <c r="C2557" s="64" t="s">
        <v>74</v>
      </c>
      <c r="D2557" s="82" t="s">
        <v>2653</v>
      </c>
      <c r="E2557" s="83">
        <v>100</v>
      </c>
      <c r="F2557" s="82" t="s">
        <v>32</v>
      </c>
      <c r="G2557" s="83">
        <v>2527</v>
      </c>
      <c r="H2557" s="82" t="s">
        <v>33</v>
      </c>
      <c r="I2557" s="14">
        <v>0</v>
      </c>
      <c r="J2557" s="169">
        <v>1.403454613483566E-2</v>
      </c>
      <c r="K2557" s="169">
        <v>0</v>
      </c>
      <c r="L2557" s="14" t="s">
        <v>2750</v>
      </c>
    </row>
    <row r="2558" spans="1:12" ht="78.75" customHeight="1" x14ac:dyDescent="0.25">
      <c r="A2558" s="67">
        <v>2115</v>
      </c>
      <c r="B2558" s="82" t="s">
        <v>2751</v>
      </c>
      <c r="C2558" s="64" t="s">
        <v>74</v>
      </c>
      <c r="D2558" s="82" t="s">
        <v>2653</v>
      </c>
      <c r="E2558" s="83">
        <v>100</v>
      </c>
      <c r="F2558" s="82" t="s">
        <v>32</v>
      </c>
      <c r="G2558" s="83">
        <v>3644</v>
      </c>
      <c r="H2558" s="82" t="s">
        <v>33</v>
      </c>
      <c r="I2558" s="14">
        <v>0</v>
      </c>
      <c r="J2558" s="169">
        <v>2.0238182079675957E-2</v>
      </c>
      <c r="K2558" s="169">
        <v>0</v>
      </c>
      <c r="L2558" s="14">
        <v>3708240</v>
      </c>
    </row>
    <row r="2559" spans="1:12" ht="63" customHeight="1" x14ac:dyDescent="0.25">
      <c r="A2559" s="67">
        <v>2116</v>
      </c>
      <c r="B2559" s="82" t="s">
        <v>2752</v>
      </c>
      <c r="C2559" s="64" t="s">
        <v>74</v>
      </c>
      <c r="D2559" s="82" t="s">
        <v>2653</v>
      </c>
      <c r="E2559" s="83">
        <v>100</v>
      </c>
      <c r="F2559" s="82" t="s">
        <v>32</v>
      </c>
      <c r="G2559" s="83">
        <v>2571</v>
      </c>
      <c r="H2559" s="82" t="s">
        <v>33</v>
      </c>
      <c r="I2559" s="14">
        <v>0</v>
      </c>
      <c r="J2559" s="169">
        <v>1.4278914963459627E-2</v>
      </c>
      <c r="K2559" s="169">
        <v>0</v>
      </c>
      <c r="L2559" s="14" t="s">
        <v>2753</v>
      </c>
    </row>
    <row r="2560" spans="1:12" ht="63" customHeight="1" x14ac:dyDescent="0.25">
      <c r="A2560" s="67">
        <v>2117</v>
      </c>
      <c r="B2560" s="82" t="s">
        <v>2754</v>
      </c>
      <c r="C2560" s="64" t="s">
        <v>74</v>
      </c>
      <c r="D2560" s="82" t="s">
        <v>2653</v>
      </c>
      <c r="E2560" s="83">
        <v>100</v>
      </c>
      <c r="F2560" s="82" t="s">
        <v>32</v>
      </c>
      <c r="G2560" s="83">
        <v>6957</v>
      </c>
      <c r="H2560" s="82" t="s">
        <v>33</v>
      </c>
      <c r="I2560" s="14">
        <v>0</v>
      </c>
      <c r="J2560" s="169">
        <v>3.8638044107657962E-2</v>
      </c>
      <c r="K2560" s="169">
        <v>0</v>
      </c>
      <c r="L2560" s="14" t="s">
        <v>2755</v>
      </c>
    </row>
    <row r="2561" spans="1:12" ht="63" customHeight="1" x14ac:dyDescent="0.25">
      <c r="A2561" s="67">
        <v>2118</v>
      </c>
      <c r="B2561" s="82" t="s">
        <v>2756</v>
      </c>
      <c r="C2561" s="64" t="s">
        <v>74</v>
      </c>
      <c r="D2561" s="82" t="s">
        <v>2653</v>
      </c>
      <c r="E2561" s="83">
        <v>100</v>
      </c>
      <c r="F2561" s="82" t="s">
        <v>32</v>
      </c>
      <c r="G2561" s="83">
        <v>8015</v>
      </c>
      <c r="H2561" s="82" t="s">
        <v>33</v>
      </c>
      <c r="I2561" s="14">
        <v>393750</v>
      </c>
      <c r="J2561" s="169">
        <v>4.4514003668661581E-2</v>
      </c>
      <c r="K2561" s="169">
        <v>1.7827034385594385E-2</v>
      </c>
      <c r="L2561" s="14" t="s">
        <v>2757</v>
      </c>
    </row>
    <row r="2562" spans="1:12" ht="63" customHeight="1" x14ac:dyDescent="0.25">
      <c r="A2562" s="67">
        <v>2119</v>
      </c>
      <c r="B2562" s="82" t="s">
        <v>2758</v>
      </c>
      <c r="C2562" s="64" t="s">
        <v>74</v>
      </c>
      <c r="D2562" s="82" t="s">
        <v>2653</v>
      </c>
      <c r="E2562" s="83">
        <v>100</v>
      </c>
      <c r="F2562" s="82" t="s">
        <v>32</v>
      </c>
      <c r="G2562" s="83">
        <v>4896</v>
      </c>
      <c r="H2562" s="82" t="s">
        <v>33</v>
      </c>
      <c r="I2562" s="14">
        <v>0</v>
      </c>
      <c r="J2562" s="169">
        <v>2.7191586021430701E-2</v>
      </c>
      <c r="K2562" s="169">
        <v>0</v>
      </c>
      <c r="L2562" s="14" t="s">
        <v>2759</v>
      </c>
    </row>
    <row r="2563" spans="1:12" ht="63" customHeight="1" x14ac:dyDescent="0.25">
      <c r="A2563" s="67">
        <v>2120</v>
      </c>
      <c r="B2563" s="82" t="s">
        <v>2760</v>
      </c>
      <c r="C2563" s="64" t="s">
        <v>74</v>
      </c>
      <c r="D2563" s="82" t="s">
        <v>2653</v>
      </c>
      <c r="E2563" s="83">
        <v>100</v>
      </c>
      <c r="F2563" s="82" t="s">
        <v>32</v>
      </c>
      <c r="G2563" s="83">
        <v>4263</v>
      </c>
      <c r="H2563" s="82" t="s">
        <v>33</v>
      </c>
      <c r="I2563" s="14">
        <v>0</v>
      </c>
      <c r="J2563" s="169">
        <v>2.3676007191454063E-2</v>
      </c>
      <c r="K2563" s="169">
        <v>0</v>
      </c>
      <c r="L2563" s="14" t="s">
        <v>2761</v>
      </c>
    </row>
    <row r="2564" spans="1:12" ht="63" customHeight="1" x14ac:dyDescent="0.25">
      <c r="A2564" s="67">
        <v>2121</v>
      </c>
      <c r="B2564" s="82" t="s">
        <v>2762</v>
      </c>
      <c r="C2564" s="64" t="s">
        <v>74</v>
      </c>
      <c r="D2564" s="82" t="s">
        <v>2653</v>
      </c>
      <c r="E2564" s="83">
        <v>100</v>
      </c>
      <c r="F2564" s="82" t="s">
        <v>32</v>
      </c>
      <c r="G2564" s="83">
        <v>2266</v>
      </c>
      <c r="H2564" s="82" t="s">
        <v>33</v>
      </c>
      <c r="I2564" s="14">
        <v>0</v>
      </c>
      <c r="J2564" s="169">
        <v>1.2584994674134389E-2</v>
      </c>
      <c r="K2564" s="169">
        <v>0</v>
      </c>
      <c r="L2564" s="14" t="s">
        <v>2763</v>
      </c>
    </row>
    <row r="2565" spans="1:12" ht="63" customHeight="1" x14ac:dyDescent="0.25">
      <c r="A2565" s="67">
        <v>2122</v>
      </c>
      <c r="B2565" s="82" t="s">
        <v>2764</v>
      </c>
      <c r="C2565" s="64" t="s">
        <v>74</v>
      </c>
      <c r="D2565" s="82" t="s">
        <v>2653</v>
      </c>
      <c r="E2565" s="83">
        <v>100</v>
      </c>
      <c r="F2565" s="82" t="s">
        <v>32</v>
      </c>
      <c r="G2565" s="83">
        <v>37961</v>
      </c>
      <c r="H2565" s="82" t="s">
        <v>33</v>
      </c>
      <c r="I2565" s="14" t="s">
        <v>2765</v>
      </c>
      <c r="J2565" s="169">
        <v>0.210829206895329</v>
      </c>
      <c r="K2565" s="169">
        <v>7.2586586928206048E-2</v>
      </c>
      <c r="L2565" s="14" t="s">
        <v>2766</v>
      </c>
    </row>
    <row r="2566" spans="1:12" ht="63" customHeight="1" x14ac:dyDescent="0.25">
      <c r="A2566" s="67">
        <v>2123</v>
      </c>
      <c r="B2566" s="82" t="s">
        <v>2767</v>
      </c>
      <c r="C2566" s="64" t="s">
        <v>74</v>
      </c>
      <c r="D2566" s="82" t="s">
        <v>2653</v>
      </c>
      <c r="E2566" s="83">
        <v>100</v>
      </c>
      <c r="F2566" s="82" t="s">
        <v>32</v>
      </c>
      <c r="G2566" s="83">
        <v>1985</v>
      </c>
      <c r="H2566" s="82" t="s">
        <v>33</v>
      </c>
      <c r="I2566" s="14">
        <v>0</v>
      </c>
      <c r="J2566" s="169">
        <v>1.1024366473149498E-2</v>
      </c>
      <c r="K2566" s="169">
        <v>0</v>
      </c>
      <c r="L2566" s="14" t="s">
        <v>2768</v>
      </c>
    </row>
    <row r="2567" spans="1:12" ht="63" customHeight="1" x14ac:dyDescent="0.25">
      <c r="A2567" s="67">
        <v>2124</v>
      </c>
      <c r="B2567" s="82" t="s">
        <v>2769</v>
      </c>
      <c r="C2567" s="64" t="s">
        <v>74</v>
      </c>
      <c r="D2567" s="82" t="s">
        <v>2653</v>
      </c>
      <c r="E2567" s="83">
        <v>100</v>
      </c>
      <c r="F2567" s="82" t="s">
        <v>32</v>
      </c>
      <c r="G2567" s="83">
        <v>6603</v>
      </c>
      <c r="H2567" s="82" t="s">
        <v>33</v>
      </c>
      <c r="I2567" s="14">
        <v>0</v>
      </c>
      <c r="J2567" s="169">
        <v>3.6671985804637854E-2</v>
      </c>
      <c r="K2567" s="169">
        <v>0</v>
      </c>
      <c r="L2567" s="14" t="s">
        <v>2770</v>
      </c>
    </row>
    <row r="2568" spans="1:12" ht="63" customHeight="1" x14ac:dyDescent="0.25">
      <c r="A2568" s="67">
        <v>2125</v>
      </c>
      <c r="B2568" s="82" t="s">
        <v>2771</v>
      </c>
      <c r="C2568" s="64" t="s">
        <v>74</v>
      </c>
      <c r="D2568" s="82" t="s">
        <v>2653</v>
      </c>
      <c r="E2568" s="83">
        <v>100</v>
      </c>
      <c r="F2568" s="82" t="s">
        <v>32</v>
      </c>
      <c r="G2568" s="83">
        <v>8600</v>
      </c>
      <c r="H2568" s="82" t="s">
        <v>33</v>
      </c>
      <c r="I2568" s="14">
        <v>2500</v>
      </c>
      <c r="J2568" s="169">
        <v>4.7762998321957524E-2</v>
      </c>
      <c r="K2568" s="169">
        <v>1.1310536095100546E-4</v>
      </c>
      <c r="L2568" s="14" t="s">
        <v>2772</v>
      </c>
    </row>
    <row r="2569" spans="1:12" ht="63" customHeight="1" x14ac:dyDescent="0.25">
      <c r="A2569" s="67">
        <v>2126</v>
      </c>
      <c r="B2569" s="82" t="s">
        <v>2773</v>
      </c>
      <c r="C2569" s="64" t="s">
        <v>78</v>
      </c>
      <c r="D2569" s="64" t="s">
        <v>2653</v>
      </c>
      <c r="E2569" s="83">
        <v>100</v>
      </c>
      <c r="F2569" s="82" t="s">
        <v>32</v>
      </c>
      <c r="G2569" s="83">
        <v>676</v>
      </c>
      <c r="H2569" s="82" t="s">
        <v>136</v>
      </c>
      <c r="I2569" s="14">
        <v>7000</v>
      </c>
      <c r="J2569" s="169">
        <v>3.7543938215864291E-3</v>
      </c>
      <c r="K2569" s="169">
        <v>3.1669501066281533E-4</v>
      </c>
      <c r="L2569" s="14">
        <v>34595683</v>
      </c>
    </row>
    <row r="2570" spans="1:12" ht="31.5" customHeight="1" x14ac:dyDescent="0.25">
      <c r="A2570" s="67">
        <v>2127</v>
      </c>
      <c r="B2570" s="82" t="s">
        <v>2774</v>
      </c>
      <c r="C2570" s="67" t="s">
        <v>78</v>
      </c>
      <c r="D2570" s="64" t="s">
        <v>2653</v>
      </c>
      <c r="E2570" s="73">
        <v>95.8</v>
      </c>
      <c r="F2570" s="67" t="s">
        <v>350</v>
      </c>
      <c r="G2570" s="70">
        <v>783</v>
      </c>
      <c r="H2570" s="8" t="s">
        <v>15</v>
      </c>
      <c r="I2570" s="80">
        <v>59865289.670000002</v>
      </c>
      <c r="J2570" s="164">
        <v>4.3145552098584772E-3</v>
      </c>
      <c r="K2570" s="164">
        <v>0.13057142014531903</v>
      </c>
      <c r="L2570" s="80">
        <v>72195776.879999995</v>
      </c>
    </row>
    <row r="2571" spans="1:12" ht="31.5" customHeight="1" x14ac:dyDescent="0.25">
      <c r="A2571" s="67">
        <v>2128</v>
      </c>
      <c r="B2571" s="69" t="s">
        <v>2775</v>
      </c>
      <c r="C2571" s="69" t="s">
        <v>74</v>
      </c>
      <c r="D2571" s="69" t="s">
        <v>2776</v>
      </c>
      <c r="E2571" s="70">
        <v>100</v>
      </c>
      <c r="F2571" s="69" t="s">
        <v>2777</v>
      </c>
      <c r="G2571" s="70">
        <v>349945</v>
      </c>
      <c r="H2571" s="69" t="s">
        <v>2275</v>
      </c>
      <c r="I2571" s="80">
        <v>46377078</v>
      </c>
      <c r="J2571" s="162">
        <v>0.24109692033502417</v>
      </c>
      <c r="K2571" s="162">
        <v>0.91222945362471153</v>
      </c>
      <c r="L2571" s="80">
        <v>22990193</v>
      </c>
    </row>
    <row r="2572" spans="1:12" ht="15.75" customHeight="1" x14ac:dyDescent="0.25">
      <c r="A2572" s="188">
        <v>2129</v>
      </c>
      <c r="B2572" s="196" t="s">
        <v>2778</v>
      </c>
      <c r="C2572" s="196" t="s">
        <v>74</v>
      </c>
      <c r="D2572" s="196" t="s">
        <v>2776</v>
      </c>
      <c r="E2572" s="199">
        <v>100</v>
      </c>
      <c r="F2572" s="69" t="s">
        <v>2661</v>
      </c>
      <c r="G2572" s="70">
        <v>21821</v>
      </c>
      <c r="H2572" s="69" t="s">
        <v>104</v>
      </c>
      <c r="I2572" s="80">
        <v>46973500</v>
      </c>
      <c r="J2572" s="162">
        <v>8.7903768624058385E-3</v>
      </c>
      <c r="K2572" s="162">
        <v>0.48140933591649437</v>
      </c>
      <c r="L2572" s="80">
        <v>0</v>
      </c>
    </row>
    <row r="2573" spans="1:12" ht="31.5" customHeight="1" x14ac:dyDescent="0.25">
      <c r="A2573" s="188"/>
      <c r="B2573" s="196"/>
      <c r="C2573" s="196"/>
      <c r="D2573" s="196"/>
      <c r="E2573" s="199"/>
      <c r="F2573" s="69" t="s">
        <v>2779</v>
      </c>
      <c r="G2573" s="70">
        <v>675089</v>
      </c>
      <c r="H2573" s="69" t="s">
        <v>2419</v>
      </c>
      <c r="I2573" s="80">
        <v>26859700</v>
      </c>
      <c r="J2573" s="162">
        <v>0.27195301432861435</v>
      </c>
      <c r="K2573" s="162">
        <v>0.27527244808064683</v>
      </c>
      <c r="L2573" s="80">
        <v>45919278</v>
      </c>
    </row>
    <row r="2574" spans="1:12" ht="15.75" customHeight="1" x14ac:dyDescent="0.25">
      <c r="A2574" s="188"/>
      <c r="B2574" s="196"/>
      <c r="C2574" s="196"/>
      <c r="D2574" s="196"/>
      <c r="E2574" s="199"/>
      <c r="F2574" s="69" t="s">
        <v>2780</v>
      </c>
      <c r="G2574" s="70">
        <v>107315</v>
      </c>
      <c r="H2574" s="69" t="s">
        <v>2419</v>
      </c>
      <c r="I2574" s="80">
        <v>2723800</v>
      </c>
      <c r="J2574" s="162">
        <v>4.3230800283629647E-2</v>
      </c>
      <c r="K2574" s="162">
        <v>2.7914946707597844E-2</v>
      </c>
      <c r="L2574" s="80">
        <v>0</v>
      </c>
    </row>
    <row r="2575" spans="1:12" ht="31.5" customHeight="1" x14ac:dyDescent="0.25">
      <c r="A2575" s="64">
        <v>2130</v>
      </c>
      <c r="B2575" s="69" t="s">
        <v>2781</v>
      </c>
      <c r="C2575" s="69" t="s">
        <v>74</v>
      </c>
      <c r="D2575" s="69" t="s">
        <v>2776</v>
      </c>
      <c r="E2575" s="70">
        <v>51</v>
      </c>
      <c r="F2575" s="69" t="s">
        <v>229</v>
      </c>
      <c r="G2575" s="70">
        <v>0</v>
      </c>
      <c r="H2575" s="69" t="s">
        <v>2782</v>
      </c>
      <c r="I2575" s="80">
        <v>0</v>
      </c>
      <c r="J2575" s="162">
        <v>0</v>
      </c>
      <c r="K2575" s="162">
        <v>0</v>
      </c>
      <c r="L2575" s="80">
        <v>0</v>
      </c>
    </row>
    <row r="2576" spans="1:12" ht="31.5" customHeight="1" x14ac:dyDescent="0.25">
      <c r="A2576" s="64">
        <v>2131</v>
      </c>
      <c r="B2576" s="69" t="s">
        <v>2783</v>
      </c>
      <c r="C2576" s="69" t="s">
        <v>74</v>
      </c>
      <c r="D2576" s="69" t="s">
        <v>2776</v>
      </c>
      <c r="E2576" s="70">
        <v>100</v>
      </c>
      <c r="F2576" s="69" t="s">
        <v>2784</v>
      </c>
      <c r="G2576" s="70">
        <v>0</v>
      </c>
      <c r="H2576" s="69" t="s">
        <v>201</v>
      </c>
      <c r="I2576" s="80">
        <v>0</v>
      </c>
      <c r="J2576" s="162">
        <v>0</v>
      </c>
      <c r="K2576" s="162">
        <v>0</v>
      </c>
      <c r="L2576" s="80">
        <v>4504080.74</v>
      </c>
    </row>
    <row r="2577" spans="1:12" ht="31.5" customHeight="1" x14ac:dyDescent="0.25">
      <c r="A2577" s="64">
        <v>2132</v>
      </c>
      <c r="B2577" s="69" t="s">
        <v>2785</v>
      </c>
      <c r="C2577" s="69" t="s">
        <v>74</v>
      </c>
      <c r="D2577" s="69" t="s">
        <v>2776</v>
      </c>
      <c r="E2577" s="70">
        <v>100</v>
      </c>
      <c r="F2577" s="69" t="s">
        <v>2217</v>
      </c>
      <c r="G2577" s="70">
        <v>116303</v>
      </c>
      <c r="H2577" s="69" t="s">
        <v>2786</v>
      </c>
      <c r="I2577" s="80">
        <v>16811575</v>
      </c>
      <c r="J2577" s="162">
        <v>4.685152835472188E-2</v>
      </c>
      <c r="K2577" s="162">
        <v>0.17229393501570756</v>
      </c>
      <c r="L2577" s="80">
        <v>13319418.65</v>
      </c>
    </row>
    <row r="2578" spans="1:12" ht="31.5" customHeight="1" x14ac:dyDescent="0.25">
      <c r="A2578" s="64">
        <v>2133</v>
      </c>
      <c r="B2578" s="69" t="s">
        <v>2787</v>
      </c>
      <c r="C2578" s="69" t="s">
        <v>74</v>
      </c>
      <c r="D2578" s="69" t="s">
        <v>2776</v>
      </c>
      <c r="E2578" s="70">
        <v>100</v>
      </c>
      <c r="F2578" s="69" t="s">
        <v>354</v>
      </c>
      <c r="G2578" s="70">
        <v>0</v>
      </c>
      <c r="H2578" s="69">
        <v>0</v>
      </c>
      <c r="I2578" s="80">
        <v>0</v>
      </c>
      <c r="J2578" s="162">
        <v>0</v>
      </c>
      <c r="K2578" s="162">
        <v>0</v>
      </c>
      <c r="L2578" s="80">
        <v>0</v>
      </c>
    </row>
    <row r="2579" spans="1:12" ht="40.5" customHeight="1" x14ac:dyDescent="0.25">
      <c r="A2579" s="188">
        <v>2134</v>
      </c>
      <c r="B2579" s="196" t="s">
        <v>2788</v>
      </c>
      <c r="C2579" s="196" t="s">
        <v>74</v>
      </c>
      <c r="D2579" s="196" t="s">
        <v>2776</v>
      </c>
      <c r="E2579" s="199">
        <v>100</v>
      </c>
      <c r="F2579" s="69" t="s">
        <v>2127</v>
      </c>
      <c r="G2579" s="70">
        <v>15440.73</v>
      </c>
      <c r="H2579" s="69" t="s">
        <v>104</v>
      </c>
      <c r="I2579" s="80">
        <v>42244303.950000003</v>
      </c>
      <c r="J2579" s="162">
        <v>6.2201473686199389E-3</v>
      </c>
      <c r="K2579" s="162">
        <v>0.43294202711792906</v>
      </c>
      <c r="L2579" s="80">
        <v>104346244.89</v>
      </c>
    </row>
    <row r="2580" spans="1:12" ht="15.75" customHeight="1" x14ac:dyDescent="0.25">
      <c r="A2580" s="188"/>
      <c r="B2580" s="196"/>
      <c r="C2580" s="196"/>
      <c r="D2580" s="196"/>
      <c r="E2580" s="199"/>
      <c r="F2580" s="69" t="s">
        <v>229</v>
      </c>
      <c r="G2580" s="70">
        <v>133521.31</v>
      </c>
      <c r="H2580" s="69" t="s">
        <v>2789</v>
      </c>
      <c r="I2580" s="80">
        <v>6237034.1900000004</v>
      </c>
      <c r="J2580" s="162">
        <v>5.3787756475968895E-2</v>
      </c>
      <c r="K2580" s="162">
        <v>6.3920433595460652E-2</v>
      </c>
      <c r="L2580" s="80">
        <v>0</v>
      </c>
    </row>
    <row r="2581" spans="1:12" ht="15.75" customHeight="1" x14ac:dyDescent="0.25">
      <c r="A2581" s="188"/>
      <c r="B2581" s="196"/>
      <c r="C2581" s="196"/>
      <c r="D2581" s="196"/>
      <c r="E2581" s="199"/>
      <c r="F2581" s="69" t="s">
        <v>231</v>
      </c>
      <c r="G2581" s="70">
        <v>72715.56</v>
      </c>
      <c r="H2581" s="69" t="s">
        <v>2789</v>
      </c>
      <c r="I2581" s="80">
        <v>2613851.7599999998</v>
      </c>
      <c r="J2581" s="162">
        <v>2.9292753593368016E-2</v>
      </c>
      <c r="K2581" s="162">
        <v>2.6788138843513044E-2</v>
      </c>
      <c r="L2581" s="80">
        <v>0</v>
      </c>
    </row>
    <row r="2582" spans="1:12" ht="37.5" customHeight="1" x14ac:dyDescent="0.25">
      <c r="A2582" s="188">
        <v>2135</v>
      </c>
      <c r="B2582" s="196" t="s">
        <v>2790</v>
      </c>
      <c r="C2582" s="196" t="s">
        <v>74</v>
      </c>
      <c r="D2582" s="196" t="s">
        <v>2776</v>
      </c>
      <c r="E2582" s="199">
        <v>100</v>
      </c>
      <c r="F2582" s="69" t="s">
        <v>2127</v>
      </c>
      <c r="G2582" s="70">
        <v>7426</v>
      </c>
      <c r="H2582" s="69" t="s">
        <v>104</v>
      </c>
      <c r="I2582" s="80">
        <v>16511334.800000001</v>
      </c>
      <c r="J2582" s="162">
        <v>2.9914916172597843E-3</v>
      </c>
      <c r="K2582" s="162">
        <v>0.16921691424234736</v>
      </c>
      <c r="L2582" s="80">
        <v>12660345.4</v>
      </c>
    </row>
    <row r="2583" spans="1:12" ht="31.5" customHeight="1" x14ac:dyDescent="0.25">
      <c r="A2583" s="188"/>
      <c r="B2583" s="196"/>
      <c r="C2583" s="196"/>
      <c r="D2583" s="196"/>
      <c r="E2583" s="199"/>
      <c r="F2583" s="69" t="s">
        <v>1981</v>
      </c>
      <c r="G2583" s="70">
        <v>4394</v>
      </c>
      <c r="H2583" s="69" t="s">
        <v>2789</v>
      </c>
      <c r="I2583" s="80">
        <v>703934.94</v>
      </c>
      <c r="J2583" s="162">
        <v>1.7700800116131825E-3</v>
      </c>
      <c r="K2583" s="162">
        <v>7.2142985298906254E-3</v>
      </c>
      <c r="L2583" s="80">
        <v>0</v>
      </c>
    </row>
    <row r="2584" spans="1:12" ht="31.5" customHeight="1" x14ac:dyDescent="0.25">
      <c r="A2584" s="188"/>
      <c r="B2584" s="196"/>
      <c r="C2584" s="196"/>
      <c r="D2584" s="196"/>
      <c r="E2584" s="199"/>
      <c r="F2584" s="69" t="s">
        <v>1685</v>
      </c>
      <c r="G2584" s="70">
        <v>42672</v>
      </c>
      <c r="H2584" s="69" t="s">
        <v>2789</v>
      </c>
      <c r="I2584" s="80">
        <v>1523805.19</v>
      </c>
      <c r="J2584" s="162">
        <v>1.71899986926622E-2</v>
      </c>
      <c r="K2584" s="162">
        <v>1.5616763591897719E-2</v>
      </c>
      <c r="L2584" s="80">
        <v>0</v>
      </c>
    </row>
    <row r="2585" spans="1:12" ht="15.75" customHeight="1" x14ac:dyDescent="0.25">
      <c r="A2585" s="188"/>
      <c r="B2585" s="196"/>
      <c r="C2585" s="196"/>
      <c r="D2585" s="196"/>
      <c r="E2585" s="199"/>
      <c r="F2585" s="69" t="s">
        <v>231</v>
      </c>
      <c r="G2585" s="70">
        <v>37013</v>
      </c>
      <c r="H2585" s="69" t="s">
        <v>2789</v>
      </c>
      <c r="I2585" s="80">
        <v>925328.7</v>
      </c>
      <c r="J2585" s="162">
        <v>1.4910325778297389E-2</v>
      </c>
      <c r="K2585" s="162">
        <v>9.4832591774398969E-3</v>
      </c>
      <c r="L2585" s="80">
        <v>0</v>
      </c>
    </row>
    <row r="2586" spans="1:12" ht="47.25" customHeight="1" x14ac:dyDescent="0.25">
      <c r="A2586" s="188"/>
      <c r="B2586" s="196"/>
      <c r="C2586" s="196"/>
      <c r="D2586" s="196"/>
      <c r="E2586" s="199"/>
      <c r="F2586" s="69" t="s">
        <v>2791</v>
      </c>
      <c r="G2586" s="70">
        <v>101</v>
      </c>
      <c r="H2586" s="69" t="s">
        <v>304</v>
      </c>
      <c r="I2586" s="80">
        <v>147564.04999999999</v>
      </c>
      <c r="J2586" s="184" t="s">
        <v>201</v>
      </c>
      <c r="K2586" s="183" t="s">
        <v>201</v>
      </c>
      <c r="L2586" s="80">
        <v>0</v>
      </c>
    </row>
    <row r="2587" spans="1:12" ht="40.5" customHeight="1" x14ac:dyDescent="0.25">
      <c r="A2587" s="188">
        <v>2136</v>
      </c>
      <c r="B2587" s="196" t="s">
        <v>2792</v>
      </c>
      <c r="C2587" s="196" t="s">
        <v>74</v>
      </c>
      <c r="D2587" s="196" t="s">
        <v>2776</v>
      </c>
      <c r="E2587" s="199">
        <v>100</v>
      </c>
      <c r="F2587" s="69" t="s">
        <v>2793</v>
      </c>
      <c r="G2587" s="70">
        <v>138050</v>
      </c>
      <c r="H2587" s="69" t="s">
        <v>2794</v>
      </c>
      <c r="I2587" s="80">
        <v>74900</v>
      </c>
      <c r="J2587" s="184" t="s">
        <v>201</v>
      </c>
      <c r="K2587" s="183" t="s">
        <v>201</v>
      </c>
      <c r="L2587" s="80">
        <v>20045338.329999998</v>
      </c>
    </row>
    <row r="2588" spans="1:12" ht="15.75" customHeight="1" x14ac:dyDescent="0.25">
      <c r="A2588" s="188"/>
      <c r="B2588" s="196"/>
      <c r="C2588" s="196"/>
      <c r="D2588" s="196"/>
      <c r="E2588" s="199"/>
      <c r="F2588" s="69" t="s">
        <v>2795</v>
      </c>
      <c r="G2588" s="70">
        <v>47000</v>
      </c>
      <c r="H2588" s="69" t="s">
        <v>734</v>
      </c>
      <c r="I2588" s="80">
        <v>84500</v>
      </c>
      <c r="J2588" s="184" t="s">
        <v>201</v>
      </c>
      <c r="K2588" s="183" t="s">
        <v>201</v>
      </c>
      <c r="L2588" s="80">
        <v>0</v>
      </c>
    </row>
    <row r="2589" spans="1:12" ht="33.75" customHeight="1" x14ac:dyDescent="0.25">
      <c r="A2589" s="188">
        <v>2137</v>
      </c>
      <c r="B2589" s="200" t="s">
        <v>2796</v>
      </c>
      <c r="C2589" s="196" t="s">
        <v>78</v>
      </c>
      <c r="D2589" s="196" t="s">
        <v>2797</v>
      </c>
      <c r="E2589" s="199">
        <v>100</v>
      </c>
      <c r="F2589" s="69" t="s">
        <v>81</v>
      </c>
      <c r="G2589" s="70" t="s">
        <v>201</v>
      </c>
      <c r="H2589" s="69" t="s">
        <v>201</v>
      </c>
      <c r="I2589" s="72">
        <v>6114526.5099999998</v>
      </c>
      <c r="J2589" s="183" t="s">
        <v>201</v>
      </c>
      <c r="K2589" s="162">
        <v>2.4065299041264607</v>
      </c>
      <c r="L2589" s="72">
        <v>2740524.12</v>
      </c>
    </row>
    <row r="2590" spans="1:12" ht="15.75" customHeight="1" x14ac:dyDescent="0.25">
      <c r="A2590" s="188"/>
      <c r="B2590" s="200"/>
      <c r="C2590" s="196"/>
      <c r="D2590" s="196"/>
      <c r="E2590" s="199"/>
      <c r="F2590" s="208" t="s">
        <v>83</v>
      </c>
      <c r="G2590" s="87">
        <v>10529</v>
      </c>
      <c r="H2590" s="69" t="s">
        <v>84</v>
      </c>
      <c r="I2590" s="81">
        <v>55823649</v>
      </c>
      <c r="J2590" s="162">
        <v>5.6282531573195911E-2</v>
      </c>
      <c r="K2590" s="162">
        <v>0.12987671100399412</v>
      </c>
      <c r="L2590" s="81">
        <v>55823649</v>
      </c>
    </row>
    <row r="2591" spans="1:12" ht="15.75" customHeight="1" x14ac:dyDescent="0.25">
      <c r="A2591" s="188"/>
      <c r="B2591" s="200"/>
      <c r="C2591" s="196"/>
      <c r="D2591" s="196"/>
      <c r="E2591" s="199"/>
      <c r="F2591" s="196" t="s">
        <v>83</v>
      </c>
      <c r="G2591" s="87">
        <v>177801</v>
      </c>
      <c r="H2591" s="69" t="s">
        <v>85</v>
      </c>
      <c r="I2591" s="81">
        <v>82446038</v>
      </c>
      <c r="J2591" s="162">
        <v>0.9504312276802932</v>
      </c>
      <c r="K2591" s="162">
        <v>0.19181512571401985</v>
      </c>
      <c r="L2591" s="81">
        <v>71036478</v>
      </c>
    </row>
    <row r="2592" spans="1:12" ht="15.75" customHeight="1" x14ac:dyDescent="0.25">
      <c r="A2592" s="188"/>
      <c r="B2592" s="200"/>
      <c r="C2592" s="196"/>
      <c r="D2592" s="196"/>
      <c r="E2592" s="199"/>
      <c r="F2592" s="196" t="s">
        <v>83</v>
      </c>
      <c r="G2592" s="87">
        <v>17101</v>
      </c>
      <c r="H2592" s="69" t="s">
        <v>86</v>
      </c>
      <c r="I2592" s="81">
        <v>8965437</v>
      </c>
      <c r="J2592" s="162">
        <v>9.1413009063844947E-2</v>
      </c>
      <c r="K2592" s="162">
        <v>2.0858569640861635E-2</v>
      </c>
      <c r="L2592" s="81">
        <v>8965437</v>
      </c>
    </row>
    <row r="2593" spans="1:12" ht="15.75" customHeight="1" x14ac:dyDescent="0.25">
      <c r="A2593" s="188"/>
      <c r="B2593" s="200"/>
      <c r="C2593" s="196"/>
      <c r="D2593" s="196"/>
      <c r="E2593" s="199"/>
      <c r="F2593" s="196" t="s">
        <v>83</v>
      </c>
      <c r="G2593" s="87">
        <v>36537</v>
      </c>
      <c r="H2593" s="69" t="s">
        <v>87</v>
      </c>
      <c r="I2593" s="81">
        <v>53492083</v>
      </c>
      <c r="J2593" s="162">
        <v>0.19530770786303156</v>
      </c>
      <c r="K2593" s="162">
        <v>0.12445219775569789</v>
      </c>
      <c r="L2593" s="81">
        <v>53492083</v>
      </c>
    </row>
    <row r="2594" spans="1:12" ht="15.75" customHeight="1" x14ac:dyDescent="0.25">
      <c r="A2594" s="188"/>
      <c r="B2594" s="200"/>
      <c r="C2594" s="196"/>
      <c r="D2594" s="196"/>
      <c r="E2594" s="199"/>
      <c r="F2594" s="196" t="s">
        <v>83</v>
      </c>
      <c r="G2594" s="87">
        <v>2949</v>
      </c>
      <c r="H2594" s="69" t="s">
        <v>88</v>
      </c>
      <c r="I2594" s="81">
        <v>130064113</v>
      </c>
      <c r="J2594" s="162">
        <v>1.5763812860609249E-2</v>
      </c>
      <c r="K2594" s="162">
        <v>0.30260112906793024</v>
      </c>
      <c r="L2594" s="81">
        <v>130064113</v>
      </c>
    </row>
    <row r="2595" spans="1:12" ht="15.75" customHeight="1" x14ac:dyDescent="0.25">
      <c r="A2595" s="188"/>
      <c r="B2595" s="200"/>
      <c r="C2595" s="196"/>
      <c r="D2595" s="196"/>
      <c r="E2595" s="199"/>
      <c r="F2595" s="196" t="s">
        <v>83</v>
      </c>
      <c r="G2595" s="87">
        <v>673</v>
      </c>
      <c r="H2595" s="69" t="s">
        <v>89</v>
      </c>
      <c r="I2595" s="81">
        <v>11748516</v>
      </c>
      <c r="J2595" s="162">
        <v>3.5975062920278137E-3</v>
      </c>
      <c r="K2595" s="162">
        <v>2.7333552080370114E-2</v>
      </c>
      <c r="L2595" s="81">
        <v>11748516</v>
      </c>
    </row>
    <row r="2596" spans="1:12" ht="47.25" customHeight="1" x14ac:dyDescent="0.25">
      <c r="A2596" s="88">
        <v>2138</v>
      </c>
      <c r="B2596" s="25" t="s">
        <v>2798</v>
      </c>
      <c r="C2596" s="71" t="s">
        <v>78</v>
      </c>
      <c r="D2596" s="71" t="s">
        <v>2797</v>
      </c>
      <c r="E2596" s="73">
        <v>100</v>
      </c>
      <c r="F2596" s="71" t="s">
        <v>90</v>
      </c>
      <c r="G2596" s="29">
        <v>20.3</v>
      </c>
      <c r="H2596" s="71" t="s">
        <v>91</v>
      </c>
      <c r="I2596" s="72">
        <v>50154.1</v>
      </c>
      <c r="J2596" s="164">
        <v>8.8421566150656439E-2</v>
      </c>
      <c r="K2596" s="164">
        <v>0.12886553040010268</v>
      </c>
      <c r="L2596" s="72">
        <v>0</v>
      </c>
    </row>
    <row r="2597" spans="1:12" ht="31.5" customHeight="1" x14ac:dyDescent="0.25">
      <c r="A2597" s="88">
        <v>2139</v>
      </c>
      <c r="B2597" s="69" t="s">
        <v>2799</v>
      </c>
      <c r="C2597" s="69" t="s">
        <v>78</v>
      </c>
      <c r="D2597" s="69" t="s">
        <v>2797</v>
      </c>
      <c r="E2597" s="70">
        <v>100</v>
      </c>
      <c r="F2597" s="69" t="s">
        <v>343</v>
      </c>
      <c r="G2597" s="70" t="s">
        <v>2800</v>
      </c>
      <c r="H2597" s="69" t="s">
        <v>345</v>
      </c>
      <c r="I2597" s="80">
        <v>159873500</v>
      </c>
      <c r="J2597" s="162">
        <v>9.3061491934550773</v>
      </c>
      <c r="K2597" s="162">
        <v>3.5672815708496195</v>
      </c>
      <c r="L2597" s="80">
        <v>165873500</v>
      </c>
    </row>
    <row r="2598" spans="1:12" ht="63" customHeight="1" x14ac:dyDescent="0.25">
      <c r="A2598" s="88">
        <v>2140</v>
      </c>
      <c r="B2598" s="69" t="s">
        <v>2801</v>
      </c>
      <c r="C2598" s="69" t="s">
        <v>78</v>
      </c>
      <c r="D2598" s="69" t="s">
        <v>2797</v>
      </c>
      <c r="E2598" s="70">
        <v>100</v>
      </c>
      <c r="F2598" s="69" t="s">
        <v>343</v>
      </c>
      <c r="G2598" s="70" t="s">
        <v>2802</v>
      </c>
      <c r="H2598" s="69" t="s">
        <v>345</v>
      </c>
      <c r="I2598" s="80">
        <v>207825000</v>
      </c>
      <c r="J2598" s="162">
        <v>10.138515190229764</v>
      </c>
      <c r="K2598" s="162">
        <v>4.6372306383598421</v>
      </c>
      <c r="L2598" s="80">
        <v>210279800</v>
      </c>
    </row>
    <row r="2599" spans="1:12" ht="31.5" customHeight="1" x14ac:dyDescent="0.25">
      <c r="A2599" s="88">
        <v>2141</v>
      </c>
      <c r="B2599" s="109" t="s">
        <v>2803</v>
      </c>
      <c r="C2599" s="69" t="s">
        <v>78</v>
      </c>
      <c r="D2599" s="69" t="s">
        <v>2797</v>
      </c>
      <c r="E2599" s="70">
        <v>100</v>
      </c>
      <c r="F2599" s="69" t="s">
        <v>202</v>
      </c>
      <c r="G2599" s="70" t="s">
        <v>201</v>
      </c>
      <c r="H2599" s="69" t="s">
        <v>201</v>
      </c>
      <c r="I2599" s="80">
        <f t="shared" ref="I2599" si="21">L2599+N2599</f>
        <v>12820200</v>
      </c>
      <c r="J2599" s="162" t="s">
        <v>201</v>
      </c>
      <c r="K2599" s="162">
        <v>2.2734865760162015</v>
      </c>
      <c r="L2599" s="12">
        <v>12820200</v>
      </c>
    </row>
    <row r="2600" spans="1:12" ht="63" customHeight="1" x14ac:dyDescent="0.25">
      <c r="A2600" s="88">
        <v>2142</v>
      </c>
      <c r="B2600" s="13" t="s">
        <v>2804</v>
      </c>
      <c r="C2600" s="13" t="s">
        <v>74</v>
      </c>
      <c r="D2600" s="13" t="s">
        <v>2797</v>
      </c>
      <c r="E2600" s="83">
        <v>100</v>
      </c>
      <c r="F2600" s="13" t="s">
        <v>32</v>
      </c>
      <c r="G2600" s="83">
        <v>3052</v>
      </c>
      <c r="H2600" s="13" t="s">
        <v>33</v>
      </c>
      <c r="I2600" s="14">
        <v>0</v>
      </c>
      <c r="J2600" s="169">
        <v>1.6950310567280739E-2</v>
      </c>
      <c r="K2600" s="169">
        <v>0</v>
      </c>
      <c r="L2600" s="14" t="s">
        <v>2805</v>
      </c>
    </row>
    <row r="2601" spans="1:12" ht="63" customHeight="1" x14ac:dyDescent="0.25">
      <c r="A2601" s="88">
        <v>2143</v>
      </c>
      <c r="B2601" s="13" t="s">
        <v>2806</v>
      </c>
      <c r="C2601" s="13" t="s">
        <v>74</v>
      </c>
      <c r="D2601" s="13" t="s">
        <v>2797</v>
      </c>
      <c r="E2601" s="83">
        <v>100</v>
      </c>
      <c r="F2601" s="13" t="s">
        <v>32</v>
      </c>
      <c r="G2601" s="83">
        <v>0</v>
      </c>
      <c r="H2601" s="13" t="s">
        <v>33</v>
      </c>
      <c r="I2601" s="14">
        <v>0</v>
      </c>
      <c r="J2601" s="169">
        <v>0</v>
      </c>
      <c r="K2601" s="169">
        <v>0</v>
      </c>
      <c r="L2601" s="14">
        <v>0</v>
      </c>
    </row>
    <row r="2602" spans="1:12" ht="63" customHeight="1" x14ac:dyDescent="0.25">
      <c r="A2602" s="88">
        <v>2144</v>
      </c>
      <c r="B2602" s="13" t="s">
        <v>2807</v>
      </c>
      <c r="C2602" s="13" t="s">
        <v>74</v>
      </c>
      <c r="D2602" s="13" t="s">
        <v>2797</v>
      </c>
      <c r="E2602" s="83">
        <v>100</v>
      </c>
      <c r="F2602" s="13" t="s">
        <v>32</v>
      </c>
      <c r="G2602" s="83">
        <v>12004</v>
      </c>
      <c r="H2602" s="13" t="s">
        <v>33</v>
      </c>
      <c r="I2602" s="14" t="s">
        <v>2808</v>
      </c>
      <c r="J2602" s="169">
        <v>6.6668259518230022E-2</v>
      </c>
      <c r="K2602" s="169">
        <v>1.0914548203109315E-3</v>
      </c>
      <c r="L2602" s="14" t="s">
        <v>2809</v>
      </c>
    </row>
    <row r="2603" spans="1:12" ht="63" customHeight="1" x14ac:dyDescent="0.25">
      <c r="A2603" s="88">
        <v>2145</v>
      </c>
      <c r="B2603" s="13" t="s">
        <v>2810</v>
      </c>
      <c r="C2603" s="13" t="s">
        <v>74</v>
      </c>
      <c r="D2603" s="13" t="s">
        <v>2797</v>
      </c>
      <c r="E2603" s="83">
        <v>100</v>
      </c>
      <c r="F2603" s="13" t="s">
        <v>32</v>
      </c>
      <c r="G2603" s="83">
        <v>6046</v>
      </c>
      <c r="H2603" s="13" t="s">
        <v>33</v>
      </c>
      <c r="I2603" s="14">
        <v>0</v>
      </c>
      <c r="J2603" s="169">
        <v>3.3578498587738974E-2</v>
      </c>
      <c r="K2603" s="169">
        <v>0</v>
      </c>
      <c r="L2603" s="14" t="s">
        <v>2811</v>
      </c>
    </row>
    <row r="2604" spans="1:12" ht="63" customHeight="1" x14ac:dyDescent="0.25">
      <c r="A2604" s="88">
        <v>2146</v>
      </c>
      <c r="B2604" s="13" t="s">
        <v>2812</v>
      </c>
      <c r="C2604" s="13" t="s">
        <v>74</v>
      </c>
      <c r="D2604" s="13" t="s">
        <v>2797</v>
      </c>
      <c r="E2604" s="83">
        <v>100</v>
      </c>
      <c r="F2604" s="13" t="s">
        <v>32</v>
      </c>
      <c r="G2604" s="83">
        <v>0</v>
      </c>
      <c r="H2604" s="13" t="s">
        <v>33</v>
      </c>
      <c r="I2604" s="14">
        <v>0</v>
      </c>
      <c r="J2604" s="169">
        <v>0</v>
      </c>
      <c r="K2604" s="169">
        <v>0</v>
      </c>
      <c r="L2604" s="14">
        <v>0</v>
      </c>
    </row>
    <row r="2605" spans="1:12" ht="63" customHeight="1" x14ac:dyDescent="0.25">
      <c r="A2605" s="88">
        <v>2147</v>
      </c>
      <c r="B2605" s="13" t="s">
        <v>2813</v>
      </c>
      <c r="C2605" s="13" t="s">
        <v>74</v>
      </c>
      <c r="D2605" s="13" t="s">
        <v>2797</v>
      </c>
      <c r="E2605" s="83">
        <v>100</v>
      </c>
      <c r="F2605" s="13" t="s">
        <v>32</v>
      </c>
      <c r="G2605" s="83">
        <v>8027</v>
      </c>
      <c r="H2605" s="13" t="s">
        <v>33</v>
      </c>
      <c r="I2605" s="14">
        <v>6765</v>
      </c>
      <c r="J2605" s="169">
        <v>4.4580649712831752E-2</v>
      </c>
      <c r="K2605" s="169">
        <v>3.0605976619288916E-4</v>
      </c>
      <c r="L2605" s="14" t="s">
        <v>2814</v>
      </c>
    </row>
    <row r="2606" spans="1:12" ht="63" customHeight="1" x14ac:dyDescent="0.25">
      <c r="A2606" s="88">
        <v>2148</v>
      </c>
      <c r="B2606" s="13" t="s">
        <v>2815</v>
      </c>
      <c r="C2606" s="13" t="s">
        <v>74</v>
      </c>
      <c r="D2606" s="13" t="s">
        <v>2797</v>
      </c>
      <c r="E2606" s="83">
        <v>100</v>
      </c>
      <c r="F2606" s="13" t="s">
        <v>32</v>
      </c>
      <c r="G2606" s="83">
        <v>0</v>
      </c>
      <c r="H2606" s="13" t="s">
        <v>33</v>
      </c>
      <c r="I2606" s="14">
        <v>0</v>
      </c>
      <c r="J2606" s="169">
        <v>0</v>
      </c>
      <c r="K2606" s="169">
        <v>0</v>
      </c>
      <c r="L2606" s="14">
        <v>0</v>
      </c>
    </row>
    <row r="2607" spans="1:12" ht="78.75" customHeight="1" x14ac:dyDescent="0.25">
      <c r="A2607" s="88">
        <v>2149</v>
      </c>
      <c r="B2607" s="13" t="s">
        <v>2816</v>
      </c>
      <c r="C2607" s="13" t="s">
        <v>74</v>
      </c>
      <c r="D2607" s="13" t="s">
        <v>2797</v>
      </c>
      <c r="E2607" s="83">
        <v>100</v>
      </c>
      <c r="F2607" s="13" t="s">
        <v>32</v>
      </c>
      <c r="G2607" s="83">
        <v>7464</v>
      </c>
      <c r="H2607" s="13" t="s">
        <v>33</v>
      </c>
      <c r="I2607" s="14">
        <v>0</v>
      </c>
      <c r="J2607" s="169">
        <v>4.1453839473847787E-2</v>
      </c>
      <c r="K2607" s="169">
        <v>0</v>
      </c>
      <c r="L2607" s="14" t="s">
        <v>2817</v>
      </c>
    </row>
    <row r="2608" spans="1:12" ht="63" customHeight="1" x14ac:dyDescent="0.25">
      <c r="A2608" s="88">
        <v>2150</v>
      </c>
      <c r="B2608" s="13" t="s">
        <v>2818</v>
      </c>
      <c r="C2608" s="13" t="s">
        <v>74</v>
      </c>
      <c r="D2608" s="13" t="s">
        <v>2797</v>
      </c>
      <c r="E2608" s="83">
        <v>100</v>
      </c>
      <c r="F2608" s="13" t="s">
        <v>32</v>
      </c>
      <c r="G2608" s="83">
        <v>0</v>
      </c>
      <c r="H2608" s="13" t="s">
        <v>33</v>
      </c>
      <c r="I2608" s="14">
        <v>0</v>
      </c>
      <c r="J2608" s="169">
        <v>0</v>
      </c>
      <c r="K2608" s="169">
        <v>0</v>
      </c>
      <c r="L2608" s="14">
        <v>0</v>
      </c>
    </row>
    <row r="2609" spans="1:12" ht="63" customHeight="1" x14ac:dyDescent="0.25">
      <c r="A2609" s="88">
        <v>2151</v>
      </c>
      <c r="B2609" s="13" t="s">
        <v>2819</v>
      </c>
      <c r="C2609" s="13" t="s">
        <v>74</v>
      </c>
      <c r="D2609" s="13" t="s">
        <v>2797</v>
      </c>
      <c r="E2609" s="83">
        <v>100</v>
      </c>
      <c r="F2609" s="13" t="s">
        <v>32</v>
      </c>
      <c r="G2609" s="83">
        <v>0</v>
      </c>
      <c r="H2609" s="13" t="s">
        <v>33</v>
      </c>
      <c r="I2609" s="14">
        <v>0</v>
      </c>
      <c r="J2609" s="169">
        <v>0</v>
      </c>
      <c r="K2609" s="169">
        <v>0</v>
      </c>
      <c r="L2609" s="14">
        <v>0</v>
      </c>
    </row>
    <row r="2610" spans="1:12" ht="47.25" customHeight="1" x14ac:dyDescent="0.25">
      <c r="A2610" s="88">
        <v>2152</v>
      </c>
      <c r="B2610" s="13" t="s">
        <v>2820</v>
      </c>
      <c r="C2610" s="13" t="s">
        <v>74</v>
      </c>
      <c r="D2610" s="13" t="s">
        <v>2797</v>
      </c>
      <c r="E2610" s="83">
        <v>100</v>
      </c>
      <c r="F2610" s="13" t="s">
        <v>32</v>
      </c>
      <c r="G2610" s="83">
        <v>0</v>
      </c>
      <c r="H2610" s="13" t="s">
        <v>33</v>
      </c>
      <c r="I2610" s="14">
        <v>0</v>
      </c>
      <c r="J2610" s="169">
        <v>0</v>
      </c>
      <c r="K2610" s="169">
        <v>0</v>
      </c>
      <c r="L2610" s="14">
        <v>0</v>
      </c>
    </row>
    <row r="2611" spans="1:12" ht="63" customHeight="1" x14ac:dyDescent="0.25">
      <c r="A2611" s="88">
        <v>2153</v>
      </c>
      <c r="B2611" s="13" t="s">
        <v>2821</v>
      </c>
      <c r="C2611" s="13" t="s">
        <v>74</v>
      </c>
      <c r="D2611" s="13" t="s">
        <v>2797</v>
      </c>
      <c r="E2611" s="83">
        <v>100</v>
      </c>
      <c r="F2611" s="13" t="s">
        <v>32</v>
      </c>
      <c r="G2611" s="83">
        <v>93730</v>
      </c>
      <c r="H2611" s="13" t="s">
        <v>33</v>
      </c>
      <c r="I2611" s="14">
        <v>33150</v>
      </c>
      <c r="J2611" s="169">
        <v>0.52056114333919523</v>
      </c>
      <c r="K2611" s="169">
        <v>1.4997607168210313E-3</v>
      </c>
      <c r="L2611" s="14" t="s">
        <v>2822</v>
      </c>
    </row>
    <row r="2612" spans="1:12" ht="78.75" customHeight="1" x14ac:dyDescent="0.25">
      <c r="A2612" s="88">
        <v>2154</v>
      </c>
      <c r="B2612" s="13" t="s">
        <v>2823</v>
      </c>
      <c r="C2612" s="13" t="s">
        <v>74</v>
      </c>
      <c r="D2612" s="13" t="s">
        <v>2797</v>
      </c>
      <c r="E2612" s="83">
        <v>100</v>
      </c>
      <c r="F2612" s="13" t="s">
        <v>32</v>
      </c>
      <c r="G2612" s="83">
        <v>169428</v>
      </c>
      <c r="H2612" s="13" t="s">
        <v>33</v>
      </c>
      <c r="I2612" s="14">
        <v>73178</v>
      </c>
      <c r="J2612" s="169">
        <v>0.94097549763867661</v>
      </c>
      <c r="K2612" s="169">
        <v>3.3106935063508119E-3</v>
      </c>
      <c r="L2612" s="14" t="s">
        <v>2824</v>
      </c>
    </row>
    <row r="2613" spans="1:12" ht="63" customHeight="1" x14ac:dyDescent="0.25">
      <c r="A2613" s="88">
        <v>2155</v>
      </c>
      <c r="B2613" s="13" t="s">
        <v>2825</v>
      </c>
      <c r="C2613" s="13" t="s">
        <v>74</v>
      </c>
      <c r="D2613" s="13" t="s">
        <v>2797</v>
      </c>
      <c r="E2613" s="83">
        <v>100</v>
      </c>
      <c r="F2613" s="13" t="s">
        <v>32</v>
      </c>
      <c r="G2613" s="83">
        <v>4910</v>
      </c>
      <c r="H2613" s="13" t="s">
        <v>33</v>
      </c>
      <c r="I2613" s="14">
        <v>0</v>
      </c>
      <c r="J2613" s="169">
        <v>2.7269339739629236E-2</v>
      </c>
      <c r="K2613" s="169">
        <v>0</v>
      </c>
      <c r="L2613" s="14" t="s">
        <v>2826</v>
      </c>
    </row>
    <row r="2614" spans="1:12" ht="63" customHeight="1" x14ac:dyDescent="0.25">
      <c r="A2614" s="88">
        <v>2156</v>
      </c>
      <c r="B2614" s="13" t="s">
        <v>2827</v>
      </c>
      <c r="C2614" s="13" t="s">
        <v>74</v>
      </c>
      <c r="D2614" s="13" t="s">
        <v>2797</v>
      </c>
      <c r="E2614" s="83">
        <v>100</v>
      </c>
      <c r="F2614" s="13" t="s">
        <v>32</v>
      </c>
      <c r="G2614" s="83">
        <v>402</v>
      </c>
      <c r="H2614" s="13" t="s">
        <v>136</v>
      </c>
      <c r="I2614" s="14">
        <v>157311</v>
      </c>
      <c r="J2614" s="169">
        <v>2.2326424797008051E-3</v>
      </c>
      <c r="K2614" s="169">
        <v>7.1170092948365992E-3</v>
      </c>
      <c r="L2614" s="14" t="s">
        <v>2828</v>
      </c>
    </row>
    <row r="2615" spans="1:12" ht="31.5" customHeight="1" x14ac:dyDescent="0.25">
      <c r="A2615" s="88">
        <v>2157</v>
      </c>
      <c r="B2615" s="71" t="s">
        <v>2829</v>
      </c>
      <c r="C2615" s="71" t="s">
        <v>74</v>
      </c>
      <c r="D2615" s="71" t="s">
        <v>2797</v>
      </c>
      <c r="E2615" s="73">
        <v>100</v>
      </c>
      <c r="F2615" s="71" t="s">
        <v>427</v>
      </c>
      <c r="G2615" s="73">
        <v>649</v>
      </c>
      <c r="H2615" s="71" t="s">
        <v>15</v>
      </c>
      <c r="I2615" s="72">
        <v>40379218</v>
      </c>
      <c r="J2615" s="164">
        <v>3.5761766681968736E-3</v>
      </c>
      <c r="K2615" s="164">
        <v>8.8070597631461009E-2</v>
      </c>
      <c r="L2615" s="72">
        <v>43701610</v>
      </c>
    </row>
    <row r="2616" spans="1:12" ht="31.5" customHeight="1" x14ac:dyDescent="0.25">
      <c r="A2616" s="88">
        <v>2158</v>
      </c>
      <c r="B2616" s="71" t="s">
        <v>2830</v>
      </c>
      <c r="C2616" s="71" t="s">
        <v>74</v>
      </c>
      <c r="D2616" s="71" t="s">
        <v>2797</v>
      </c>
      <c r="E2616" s="73">
        <v>100</v>
      </c>
      <c r="F2616" s="71" t="s">
        <v>2831</v>
      </c>
      <c r="G2616" s="73">
        <v>407</v>
      </c>
      <c r="H2616" s="71" t="s">
        <v>15</v>
      </c>
      <c r="I2616" s="72">
        <v>35104004</v>
      </c>
      <c r="J2616" s="164">
        <v>2.2426870631065137E-3</v>
      </c>
      <c r="K2616" s="164">
        <v>7.6564895623714102E-2</v>
      </c>
      <c r="L2616" s="72">
        <v>40962554</v>
      </c>
    </row>
    <row r="2617" spans="1:12" ht="31.5" customHeight="1" x14ac:dyDescent="0.25">
      <c r="A2617" s="88">
        <v>2159</v>
      </c>
      <c r="B2617" s="71" t="s">
        <v>2832</v>
      </c>
      <c r="C2617" s="71" t="s">
        <v>74</v>
      </c>
      <c r="D2617" s="71" t="s">
        <v>2797</v>
      </c>
      <c r="E2617" s="73">
        <v>100</v>
      </c>
      <c r="F2617" s="71" t="s">
        <v>427</v>
      </c>
      <c r="G2617" s="73">
        <v>797</v>
      </c>
      <c r="H2617" s="71" t="s">
        <v>15</v>
      </c>
      <c r="I2617" s="72">
        <v>38074792</v>
      </c>
      <c r="J2617" s="164">
        <v>4.3916992365992426E-3</v>
      </c>
      <c r="K2617" s="164">
        <v>8.3044443459345113E-2</v>
      </c>
      <c r="L2617" s="72">
        <v>43530687</v>
      </c>
    </row>
    <row r="2618" spans="1:12" ht="31.5" customHeight="1" x14ac:dyDescent="0.25">
      <c r="A2618" s="88">
        <v>2160</v>
      </c>
      <c r="B2618" s="71" t="s">
        <v>2833</v>
      </c>
      <c r="C2618" s="71" t="s">
        <v>74</v>
      </c>
      <c r="D2618" s="71" t="s">
        <v>2797</v>
      </c>
      <c r="E2618" s="73">
        <v>100</v>
      </c>
      <c r="F2618" s="71" t="s">
        <v>427</v>
      </c>
      <c r="G2618" s="73">
        <v>342</v>
      </c>
      <c r="H2618" s="71" t="s">
        <v>15</v>
      </c>
      <c r="I2618" s="72">
        <v>30696577</v>
      </c>
      <c r="J2618" s="164">
        <v>1.8845183675243926E-3</v>
      </c>
      <c r="K2618" s="164">
        <v>6.6951912779246017E-2</v>
      </c>
      <c r="L2618" s="72">
        <v>33098107</v>
      </c>
    </row>
    <row r="2619" spans="1:12" ht="31.5" customHeight="1" x14ac:dyDescent="0.25">
      <c r="A2619" s="88">
        <v>2161</v>
      </c>
      <c r="B2619" s="71" t="s">
        <v>2834</v>
      </c>
      <c r="C2619" s="71" t="s">
        <v>74</v>
      </c>
      <c r="D2619" s="71" t="s">
        <v>2797</v>
      </c>
      <c r="E2619" s="73">
        <v>100</v>
      </c>
      <c r="F2619" s="71" t="s">
        <v>427</v>
      </c>
      <c r="G2619" s="73">
        <v>372</v>
      </c>
      <c r="H2619" s="71" t="s">
        <v>15</v>
      </c>
      <c r="I2619" s="72">
        <v>31116192</v>
      </c>
      <c r="J2619" s="164">
        <v>2.0498269962546025E-3</v>
      </c>
      <c r="K2619" s="164">
        <v>6.7867129706555632E-2</v>
      </c>
      <c r="L2619" s="72">
        <v>35301924</v>
      </c>
    </row>
    <row r="2620" spans="1:12" ht="31.5" customHeight="1" x14ac:dyDescent="0.25">
      <c r="A2620" s="88">
        <v>2162</v>
      </c>
      <c r="B2620" s="71" t="s">
        <v>2835</v>
      </c>
      <c r="C2620" s="71" t="s">
        <v>74</v>
      </c>
      <c r="D2620" s="71" t="s">
        <v>2797</v>
      </c>
      <c r="E2620" s="73">
        <v>100</v>
      </c>
      <c r="F2620" s="71" t="s">
        <v>2831</v>
      </c>
      <c r="G2620" s="73">
        <v>384</v>
      </c>
      <c r="H2620" s="71" t="s">
        <v>15</v>
      </c>
      <c r="I2620" s="72">
        <v>28380781</v>
      </c>
      <c r="J2620" s="164">
        <v>2.1159504477466862E-3</v>
      </c>
      <c r="K2620" s="164">
        <v>6.1900959645073202E-2</v>
      </c>
      <c r="L2620" s="72">
        <v>31072543</v>
      </c>
    </row>
    <row r="2621" spans="1:12" ht="31.5" customHeight="1" x14ac:dyDescent="0.25">
      <c r="A2621" s="88">
        <v>2163</v>
      </c>
      <c r="B2621" s="71" t="s">
        <v>2836</v>
      </c>
      <c r="C2621" s="71" t="s">
        <v>74</v>
      </c>
      <c r="D2621" s="71" t="s">
        <v>2797</v>
      </c>
      <c r="E2621" s="73">
        <v>100</v>
      </c>
      <c r="F2621" s="71" t="s">
        <v>2831</v>
      </c>
      <c r="G2621" s="73">
        <v>198</v>
      </c>
      <c r="H2621" s="71" t="s">
        <v>15</v>
      </c>
      <c r="I2621" s="72">
        <v>21274100</v>
      </c>
      <c r="J2621" s="164">
        <v>1.0910369496193852E-3</v>
      </c>
      <c r="K2621" s="164">
        <v>4.6400668310898563E-2</v>
      </c>
      <c r="L2621" s="72">
        <v>26387626</v>
      </c>
    </row>
    <row r="2622" spans="1:12" ht="31.5" customHeight="1" x14ac:dyDescent="0.25">
      <c r="A2622" s="88">
        <v>2164</v>
      </c>
      <c r="B2622" s="71" t="s">
        <v>2398</v>
      </c>
      <c r="C2622" s="71" t="s">
        <v>74</v>
      </c>
      <c r="D2622" s="71" t="s">
        <v>2797</v>
      </c>
      <c r="E2622" s="73">
        <v>100</v>
      </c>
      <c r="F2622" s="71" t="s">
        <v>427</v>
      </c>
      <c r="G2622" s="73">
        <v>370</v>
      </c>
      <c r="H2622" s="71" t="s">
        <v>15</v>
      </c>
      <c r="I2622" s="72">
        <v>35289181</v>
      </c>
      <c r="J2622" s="164">
        <v>2.0388064210059217E-3</v>
      </c>
      <c r="K2622" s="164">
        <v>7.696878281780492E-2</v>
      </c>
      <c r="L2622" s="72">
        <v>37703885</v>
      </c>
    </row>
    <row r="2623" spans="1:12" ht="31.5" customHeight="1" x14ac:dyDescent="0.25">
      <c r="A2623" s="88">
        <v>2165</v>
      </c>
      <c r="B2623" s="71" t="s">
        <v>2837</v>
      </c>
      <c r="C2623" s="71" t="s">
        <v>74</v>
      </c>
      <c r="D2623" s="71" t="s">
        <v>2797</v>
      </c>
      <c r="E2623" s="73">
        <v>100</v>
      </c>
      <c r="F2623" s="71" t="s">
        <v>2831</v>
      </c>
      <c r="G2623" s="73">
        <v>77</v>
      </c>
      <c r="H2623" s="71" t="s">
        <v>15</v>
      </c>
      <c r="I2623" s="72">
        <v>13432606</v>
      </c>
      <c r="J2623" s="164">
        <v>4.242921470742053E-4</v>
      </c>
      <c r="K2623" s="164">
        <v>2.9297685709712085E-2</v>
      </c>
      <c r="L2623" s="72">
        <v>16651859</v>
      </c>
    </row>
    <row r="2624" spans="1:12" ht="31.5" customHeight="1" x14ac:dyDescent="0.25">
      <c r="A2624" s="88">
        <v>2166</v>
      </c>
      <c r="B2624" s="71" t="s">
        <v>2838</v>
      </c>
      <c r="C2624" s="71" t="s">
        <v>74</v>
      </c>
      <c r="D2624" s="71" t="s">
        <v>2797</v>
      </c>
      <c r="E2624" s="73">
        <v>100</v>
      </c>
      <c r="F2624" s="71" t="s">
        <v>2831</v>
      </c>
      <c r="G2624" s="73">
        <v>137</v>
      </c>
      <c r="H2624" s="71" t="s">
        <v>15</v>
      </c>
      <c r="I2624" s="72">
        <v>23989642</v>
      </c>
      <c r="J2624" s="164">
        <v>7.549094045346251E-4</v>
      </c>
      <c r="K2624" s="164">
        <v>5.2323502349768083E-2</v>
      </c>
      <c r="L2624" s="72">
        <v>24973963</v>
      </c>
    </row>
    <row r="2625" spans="1:12" ht="31.5" customHeight="1" x14ac:dyDescent="0.25">
      <c r="A2625" s="88">
        <v>2167</v>
      </c>
      <c r="B2625" s="71" t="s">
        <v>2839</v>
      </c>
      <c r="C2625" s="71" t="s">
        <v>74</v>
      </c>
      <c r="D2625" s="71" t="s">
        <v>2797</v>
      </c>
      <c r="E2625" s="73">
        <v>100</v>
      </c>
      <c r="F2625" s="71" t="s">
        <v>2831</v>
      </c>
      <c r="G2625" s="73">
        <v>188</v>
      </c>
      <c r="H2625" s="71" t="s">
        <v>15</v>
      </c>
      <c r="I2625" s="72">
        <v>24438147</v>
      </c>
      <c r="J2625" s="164">
        <v>1.035934073375982E-3</v>
      </c>
      <c r="K2625" s="164">
        <v>5.3301730887792227E-2</v>
      </c>
      <c r="L2625" s="72">
        <v>25649539</v>
      </c>
    </row>
    <row r="2626" spans="1:12" ht="31.5" customHeight="1" x14ac:dyDescent="0.25">
      <c r="A2626" s="88">
        <v>2168</v>
      </c>
      <c r="B2626" s="71" t="s">
        <v>2840</v>
      </c>
      <c r="C2626" s="71" t="s">
        <v>74</v>
      </c>
      <c r="D2626" s="71" t="s">
        <v>2797</v>
      </c>
      <c r="E2626" s="73">
        <v>100</v>
      </c>
      <c r="F2626" s="71" t="s">
        <v>2831</v>
      </c>
      <c r="G2626" s="73">
        <v>88</v>
      </c>
      <c r="H2626" s="71" t="s">
        <v>15</v>
      </c>
      <c r="I2626" s="72">
        <v>22795857</v>
      </c>
      <c r="J2626" s="164">
        <v>4.8490531094194894E-4</v>
      </c>
      <c r="K2626" s="164">
        <v>4.971975310446388E-2</v>
      </c>
      <c r="L2626" s="72">
        <v>25483568</v>
      </c>
    </row>
    <row r="2627" spans="1:12" ht="31.5" customHeight="1" x14ac:dyDescent="0.25">
      <c r="A2627" s="88">
        <v>2169</v>
      </c>
      <c r="B2627" s="71" t="s">
        <v>2841</v>
      </c>
      <c r="C2627" s="71" t="s">
        <v>74</v>
      </c>
      <c r="D2627" s="71" t="s">
        <v>2797</v>
      </c>
      <c r="E2627" s="73">
        <v>100</v>
      </c>
      <c r="F2627" s="71" t="s">
        <v>2831</v>
      </c>
      <c r="G2627" s="73">
        <v>74</v>
      </c>
      <c r="H2627" s="71" t="s">
        <v>15</v>
      </c>
      <c r="I2627" s="72">
        <v>13131669</v>
      </c>
      <c r="J2627" s="164">
        <v>4.0776128420118437E-4</v>
      </c>
      <c r="K2627" s="164">
        <v>2.8641315855312752E-2</v>
      </c>
      <c r="L2627" s="72">
        <v>14005326</v>
      </c>
    </row>
    <row r="2628" spans="1:12" ht="31.5" customHeight="1" x14ac:dyDescent="0.25">
      <c r="A2628" s="88">
        <v>2170</v>
      </c>
      <c r="B2628" s="71" t="s">
        <v>2842</v>
      </c>
      <c r="C2628" s="71" t="s">
        <v>74</v>
      </c>
      <c r="D2628" s="71" t="s">
        <v>2797</v>
      </c>
      <c r="E2628" s="73">
        <v>100</v>
      </c>
      <c r="F2628" s="71" t="s">
        <v>2831</v>
      </c>
      <c r="G2628" s="73">
        <v>257</v>
      </c>
      <c r="H2628" s="71" t="s">
        <v>15</v>
      </c>
      <c r="I2628" s="72">
        <v>28027037</v>
      </c>
      <c r="J2628" s="164">
        <v>1.4161439194554646E-3</v>
      </c>
      <c r="K2628" s="164">
        <v>6.112941311614975E-2</v>
      </c>
      <c r="L2628" s="72">
        <v>29264318</v>
      </c>
    </row>
    <row r="2629" spans="1:12" ht="31.5" customHeight="1" x14ac:dyDescent="0.25">
      <c r="A2629" s="88">
        <v>2171</v>
      </c>
      <c r="B2629" s="71" t="s">
        <v>2843</v>
      </c>
      <c r="C2629" s="71" t="s">
        <v>74</v>
      </c>
      <c r="D2629" s="71" t="s">
        <v>2797</v>
      </c>
      <c r="E2629" s="73">
        <v>100</v>
      </c>
      <c r="F2629" s="71" t="s">
        <v>2831</v>
      </c>
      <c r="G2629" s="73">
        <v>155</v>
      </c>
      <c r="H2629" s="71" t="s">
        <v>15</v>
      </c>
      <c r="I2629" s="72">
        <v>20522259</v>
      </c>
      <c r="J2629" s="164">
        <v>8.5409458177275097E-4</v>
      </c>
      <c r="K2629" s="164">
        <v>4.4760837490157176E-2</v>
      </c>
      <c r="L2629" s="72">
        <v>21815868</v>
      </c>
    </row>
    <row r="2630" spans="1:12" ht="31.5" customHeight="1" x14ac:dyDescent="0.25">
      <c r="A2630" s="88">
        <v>2172</v>
      </c>
      <c r="B2630" s="71" t="s">
        <v>2844</v>
      </c>
      <c r="C2630" s="71" t="s">
        <v>74</v>
      </c>
      <c r="D2630" s="71" t="s">
        <v>2797</v>
      </c>
      <c r="E2630" s="73">
        <v>100</v>
      </c>
      <c r="F2630" s="71" t="s">
        <v>2831</v>
      </c>
      <c r="G2630" s="73">
        <v>566</v>
      </c>
      <c r="H2630" s="71" t="s">
        <v>15</v>
      </c>
      <c r="I2630" s="72">
        <v>34794647</v>
      </c>
      <c r="J2630" s="164">
        <v>3.1188227953766264E-3</v>
      </c>
      <c r="K2630" s="164">
        <v>7.5890161014651694E-2</v>
      </c>
      <c r="L2630" s="72">
        <v>37948197</v>
      </c>
    </row>
    <row r="2631" spans="1:12" ht="31.5" customHeight="1" x14ac:dyDescent="0.25">
      <c r="A2631" s="88">
        <v>2173</v>
      </c>
      <c r="B2631" s="71" t="s">
        <v>2845</v>
      </c>
      <c r="C2631" s="71" t="s">
        <v>74</v>
      </c>
      <c r="D2631" s="71" t="s">
        <v>2797</v>
      </c>
      <c r="E2631" s="73">
        <v>100</v>
      </c>
      <c r="F2631" s="71" t="s">
        <v>2831</v>
      </c>
      <c r="G2631" s="73">
        <v>78</v>
      </c>
      <c r="H2631" s="71" t="s">
        <v>15</v>
      </c>
      <c r="I2631" s="72">
        <v>15752507</v>
      </c>
      <c r="J2631" s="164">
        <v>4.2980243469854568E-4</v>
      </c>
      <c r="K2631" s="164">
        <v>3.4357592207054949E-2</v>
      </c>
      <c r="L2631" s="72">
        <v>16407218</v>
      </c>
    </row>
    <row r="2632" spans="1:12" ht="31.5" customHeight="1" x14ac:dyDescent="0.25">
      <c r="A2632" s="88">
        <v>2174</v>
      </c>
      <c r="B2632" s="71" t="s">
        <v>2846</v>
      </c>
      <c r="C2632" s="71" t="s">
        <v>74</v>
      </c>
      <c r="D2632" s="71" t="s">
        <v>2797</v>
      </c>
      <c r="E2632" s="73">
        <v>100</v>
      </c>
      <c r="F2632" s="71" t="s">
        <v>2831</v>
      </c>
      <c r="G2632" s="73">
        <v>124</v>
      </c>
      <c r="H2632" s="71" t="s">
        <v>15</v>
      </c>
      <c r="I2632" s="72">
        <v>16710601</v>
      </c>
      <c r="J2632" s="164">
        <v>6.832756654182008E-4</v>
      </c>
      <c r="K2632" s="164">
        <v>3.6447278816813394E-2</v>
      </c>
      <c r="L2632" s="72">
        <v>17650851</v>
      </c>
    </row>
    <row r="2633" spans="1:12" ht="31.5" customHeight="1" x14ac:dyDescent="0.25">
      <c r="A2633" s="88">
        <v>2175</v>
      </c>
      <c r="B2633" s="71" t="s">
        <v>2847</v>
      </c>
      <c r="C2633" s="71" t="s">
        <v>74</v>
      </c>
      <c r="D2633" s="71" t="s">
        <v>2797</v>
      </c>
      <c r="E2633" s="73">
        <v>100</v>
      </c>
      <c r="F2633" s="71" t="s">
        <v>427</v>
      </c>
      <c r="G2633" s="73">
        <v>45</v>
      </c>
      <c r="H2633" s="71" t="s">
        <v>15</v>
      </c>
      <c r="I2633" s="72">
        <v>9346478</v>
      </c>
      <c r="J2633" s="164">
        <v>2.479629430953148E-4</v>
      </c>
      <c r="K2633" s="164">
        <v>2.0385484018271539E-2</v>
      </c>
      <c r="L2633" s="72">
        <v>9917638</v>
      </c>
    </row>
    <row r="2634" spans="1:12" ht="31.5" customHeight="1" x14ac:dyDescent="0.25">
      <c r="A2634" s="88">
        <v>2176</v>
      </c>
      <c r="B2634" s="71" t="s">
        <v>2848</v>
      </c>
      <c r="C2634" s="71" t="s">
        <v>74</v>
      </c>
      <c r="D2634" s="71" t="s">
        <v>2797</v>
      </c>
      <c r="E2634" s="73">
        <v>100</v>
      </c>
      <c r="F2634" s="71" t="s">
        <v>2831</v>
      </c>
      <c r="G2634" s="73">
        <v>38</v>
      </c>
      <c r="H2634" s="71" t="s">
        <v>15</v>
      </c>
      <c r="I2634" s="72">
        <v>13162262</v>
      </c>
      <c r="J2634" s="164">
        <v>2.0939092972493251E-4</v>
      </c>
      <c r="K2634" s="164">
        <v>2.8708041857617682E-2</v>
      </c>
      <c r="L2634" s="72">
        <v>13716102</v>
      </c>
    </row>
    <row r="2635" spans="1:12" ht="31.5" customHeight="1" x14ac:dyDescent="0.25">
      <c r="A2635" s="88">
        <v>2177</v>
      </c>
      <c r="B2635" s="71" t="s">
        <v>2849</v>
      </c>
      <c r="C2635" s="71" t="s">
        <v>74</v>
      </c>
      <c r="D2635" s="71" t="s">
        <v>2797</v>
      </c>
      <c r="E2635" s="73">
        <v>100</v>
      </c>
      <c r="F2635" s="71" t="s">
        <v>2831</v>
      </c>
      <c r="G2635" s="73">
        <v>70</v>
      </c>
      <c r="H2635" s="71" t="s">
        <v>15</v>
      </c>
      <c r="I2635" s="72">
        <v>14847257</v>
      </c>
      <c r="J2635" s="164">
        <v>3.8572013370382301E-4</v>
      </c>
      <c r="K2635" s="164">
        <v>3.2383162972048962E-2</v>
      </c>
      <c r="L2635" s="72">
        <v>17382506</v>
      </c>
    </row>
    <row r="2636" spans="1:12" ht="31.5" customHeight="1" x14ac:dyDescent="0.25">
      <c r="A2636" s="88">
        <v>2178</v>
      </c>
      <c r="B2636" s="71" t="s">
        <v>2850</v>
      </c>
      <c r="C2636" s="71" t="s">
        <v>74</v>
      </c>
      <c r="D2636" s="71" t="s">
        <v>2797</v>
      </c>
      <c r="E2636" s="73">
        <v>100</v>
      </c>
      <c r="F2636" s="71" t="s">
        <v>2831</v>
      </c>
      <c r="G2636" s="73">
        <v>93</v>
      </c>
      <c r="H2636" s="71" t="s">
        <v>15</v>
      </c>
      <c r="I2636" s="72">
        <v>14279833</v>
      </c>
      <c r="J2636" s="164">
        <v>5.1245674906365063E-4</v>
      </c>
      <c r="K2636" s="164">
        <v>3.1145561719086751E-2</v>
      </c>
      <c r="L2636" s="72">
        <v>17076002</v>
      </c>
    </row>
    <row r="2637" spans="1:12" ht="31.5" customHeight="1" x14ac:dyDescent="0.25">
      <c r="A2637" s="88">
        <v>2179</v>
      </c>
      <c r="B2637" s="71" t="s">
        <v>2851</v>
      </c>
      <c r="C2637" s="71" t="s">
        <v>74</v>
      </c>
      <c r="D2637" s="71" t="s">
        <v>2797</v>
      </c>
      <c r="E2637" s="73">
        <v>100</v>
      </c>
      <c r="F2637" s="71" t="s">
        <v>2831</v>
      </c>
      <c r="G2637" s="73">
        <v>61</v>
      </c>
      <c r="H2637" s="71" t="s">
        <v>15</v>
      </c>
      <c r="I2637" s="72">
        <v>13651089</v>
      </c>
      <c r="J2637" s="164">
        <v>3.3612754508476007E-4</v>
      </c>
      <c r="K2637" s="164">
        <v>2.9774216195822899E-2</v>
      </c>
      <c r="L2637" s="72">
        <v>14197783</v>
      </c>
    </row>
    <row r="2638" spans="1:12" ht="31.5" customHeight="1" x14ac:dyDescent="0.25">
      <c r="A2638" s="88">
        <v>2180</v>
      </c>
      <c r="B2638" s="71" t="s">
        <v>2852</v>
      </c>
      <c r="C2638" s="71" t="s">
        <v>74</v>
      </c>
      <c r="D2638" s="71" t="s">
        <v>2797</v>
      </c>
      <c r="E2638" s="73">
        <v>100</v>
      </c>
      <c r="F2638" s="71" t="s">
        <v>2831</v>
      </c>
      <c r="G2638" s="73">
        <v>36</v>
      </c>
      <c r="H2638" s="71" t="s">
        <v>15</v>
      </c>
      <c r="I2638" s="72">
        <v>10821265</v>
      </c>
      <c r="J2638" s="164">
        <v>1.9837035447625183E-4</v>
      </c>
      <c r="K2638" s="164">
        <v>2.3602123143603524E-2</v>
      </c>
      <c r="L2638" s="72">
        <v>12047782</v>
      </c>
    </row>
    <row r="2639" spans="1:12" ht="31.5" customHeight="1" x14ac:dyDescent="0.25">
      <c r="A2639" s="88">
        <v>2181</v>
      </c>
      <c r="B2639" s="71" t="s">
        <v>2853</v>
      </c>
      <c r="C2639" s="71" t="s">
        <v>74</v>
      </c>
      <c r="D2639" s="71" t="s">
        <v>2797</v>
      </c>
      <c r="E2639" s="73">
        <v>100</v>
      </c>
      <c r="F2639" s="71" t="s">
        <v>2831</v>
      </c>
      <c r="G2639" s="73">
        <v>61</v>
      </c>
      <c r="H2639" s="71" t="s">
        <v>15</v>
      </c>
      <c r="I2639" s="72">
        <v>12613652</v>
      </c>
      <c r="J2639" s="164">
        <v>3.3612754508476007E-4</v>
      </c>
      <c r="K2639" s="164">
        <v>2.7511475580217364E-2</v>
      </c>
      <c r="L2639" s="72">
        <v>13957186</v>
      </c>
    </row>
    <row r="2640" spans="1:12" ht="31.5" customHeight="1" x14ac:dyDescent="0.25">
      <c r="A2640" s="88">
        <v>2182</v>
      </c>
      <c r="B2640" s="71" t="s">
        <v>2854</v>
      </c>
      <c r="C2640" s="71" t="s">
        <v>74</v>
      </c>
      <c r="D2640" s="71" t="s">
        <v>2797</v>
      </c>
      <c r="E2640" s="73">
        <v>100</v>
      </c>
      <c r="F2640" s="71" t="s">
        <v>427</v>
      </c>
      <c r="G2640" s="73">
        <v>1041</v>
      </c>
      <c r="H2640" s="71" t="s">
        <v>15</v>
      </c>
      <c r="I2640" s="72">
        <v>42913831</v>
      </c>
      <c r="J2640" s="164">
        <v>5.7362094169382824E-3</v>
      </c>
      <c r="K2640" s="164">
        <v>9.3598809734886851E-2</v>
      </c>
      <c r="L2640" s="72">
        <v>48744751</v>
      </c>
    </row>
    <row r="2641" spans="1:12" ht="31.5" customHeight="1" x14ac:dyDescent="0.25">
      <c r="A2641" s="88">
        <v>2183</v>
      </c>
      <c r="B2641" s="71" t="s">
        <v>2855</v>
      </c>
      <c r="C2641" s="71" t="s">
        <v>74</v>
      </c>
      <c r="D2641" s="71" t="s">
        <v>2797</v>
      </c>
      <c r="E2641" s="73">
        <v>100</v>
      </c>
      <c r="F2641" s="71" t="s">
        <v>2831</v>
      </c>
      <c r="G2641" s="73">
        <v>138</v>
      </c>
      <c r="H2641" s="71" t="s">
        <v>15</v>
      </c>
      <c r="I2641" s="72">
        <v>67395450</v>
      </c>
      <c r="J2641" s="164">
        <v>7.6041969215896537E-4</v>
      </c>
      <c r="K2641" s="164">
        <v>0.1469953568477044</v>
      </c>
      <c r="L2641" s="72">
        <v>68585551</v>
      </c>
    </row>
    <row r="2642" spans="1:12" ht="31.5" customHeight="1" x14ac:dyDescent="0.25">
      <c r="A2642" s="88">
        <v>2184</v>
      </c>
      <c r="B2642" s="71" t="s">
        <v>2856</v>
      </c>
      <c r="C2642" s="71" t="s">
        <v>74</v>
      </c>
      <c r="D2642" s="71" t="s">
        <v>2797</v>
      </c>
      <c r="E2642" s="73">
        <v>100</v>
      </c>
      <c r="F2642" s="71" t="s">
        <v>2857</v>
      </c>
      <c r="G2642" s="73">
        <v>1581</v>
      </c>
      <c r="H2642" s="71" t="s">
        <v>15</v>
      </c>
      <c r="I2642" s="72">
        <v>13996378</v>
      </c>
      <c r="J2642" s="164">
        <v>8.7117647340820593E-3</v>
      </c>
      <c r="K2642" s="164">
        <v>3.0527321632029453E-2</v>
      </c>
      <c r="L2642" s="72">
        <v>13996378</v>
      </c>
    </row>
    <row r="2643" spans="1:12" ht="31.5" customHeight="1" x14ac:dyDescent="0.25">
      <c r="A2643" s="88">
        <v>2185</v>
      </c>
      <c r="B2643" s="71" t="s">
        <v>2858</v>
      </c>
      <c r="C2643" s="71" t="s">
        <v>74</v>
      </c>
      <c r="D2643" s="71" t="s">
        <v>2797</v>
      </c>
      <c r="E2643" s="73">
        <v>93.4</v>
      </c>
      <c r="F2643" s="71" t="s">
        <v>2857</v>
      </c>
      <c r="G2643" s="73">
        <v>402</v>
      </c>
      <c r="H2643" s="71" t="s">
        <v>15</v>
      </c>
      <c r="I2643" s="72">
        <v>15479016</v>
      </c>
      <c r="J2643" s="164">
        <v>2.2151356249848122E-3</v>
      </c>
      <c r="K2643" s="164">
        <v>3.3761084473378042E-2</v>
      </c>
      <c r="L2643" s="72">
        <v>16503577</v>
      </c>
    </row>
    <row r="2644" spans="1:12" ht="31.5" customHeight="1" x14ac:dyDescent="0.25">
      <c r="A2644" s="88">
        <v>2186</v>
      </c>
      <c r="B2644" s="71" t="s">
        <v>2859</v>
      </c>
      <c r="C2644" s="71" t="s">
        <v>74</v>
      </c>
      <c r="D2644" s="71" t="s">
        <v>2797</v>
      </c>
      <c r="E2644" s="73">
        <v>99.4</v>
      </c>
      <c r="F2644" s="71" t="s">
        <v>2857</v>
      </c>
      <c r="G2644" s="73">
        <v>4971</v>
      </c>
      <c r="H2644" s="71" t="s">
        <v>15</v>
      </c>
      <c r="I2644" s="72">
        <v>35493475</v>
      </c>
      <c r="J2644" s="164">
        <v>2.7391639780595774E-2</v>
      </c>
      <c r="K2644" s="164">
        <v>7.7414365856895012E-2</v>
      </c>
      <c r="L2644" s="72">
        <v>37167658</v>
      </c>
    </row>
    <row r="2645" spans="1:12" ht="31.5" customHeight="1" x14ac:dyDescent="0.25">
      <c r="A2645" s="88">
        <v>2187</v>
      </c>
      <c r="B2645" s="71" t="s">
        <v>2860</v>
      </c>
      <c r="C2645" s="71" t="s">
        <v>74</v>
      </c>
      <c r="D2645" s="71" t="s">
        <v>2797</v>
      </c>
      <c r="E2645" s="73">
        <v>100</v>
      </c>
      <c r="F2645" s="71" t="s">
        <v>412</v>
      </c>
      <c r="G2645" s="73">
        <v>205</v>
      </c>
      <c r="H2645" s="71" t="s">
        <v>15</v>
      </c>
      <c r="I2645" s="72">
        <v>24045008</v>
      </c>
      <c r="J2645" s="164">
        <v>1.1296089629897674E-3</v>
      </c>
      <c r="K2645" s="164">
        <v>5.2444260426570452E-2</v>
      </c>
      <c r="L2645" s="72">
        <v>24045008</v>
      </c>
    </row>
    <row r="2646" spans="1:12" ht="31.5" customHeight="1" x14ac:dyDescent="0.25">
      <c r="A2646" s="88">
        <v>2188</v>
      </c>
      <c r="B2646" s="71" t="s">
        <v>2861</v>
      </c>
      <c r="C2646" s="71" t="s">
        <v>74</v>
      </c>
      <c r="D2646" s="71" t="s">
        <v>2797</v>
      </c>
      <c r="E2646" s="73">
        <v>100</v>
      </c>
      <c r="F2646" s="71" t="s">
        <v>412</v>
      </c>
      <c r="G2646" s="73">
        <v>195</v>
      </c>
      <c r="H2646" s="71" t="s">
        <v>15</v>
      </c>
      <c r="I2646" s="72">
        <v>22866811</v>
      </c>
      <c r="J2646" s="164">
        <v>1.0745060867463642E-3</v>
      </c>
      <c r="K2646" s="164">
        <v>4.9874509969352721E-2</v>
      </c>
      <c r="L2646" s="72">
        <v>22866811</v>
      </c>
    </row>
    <row r="2647" spans="1:12" ht="31.5" customHeight="1" x14ac:dyDescent="0.25">
      <c r="A2647" s="88">
        <v>2189</v>
      </c>
      <c r="B2647" s="71" t="s">
        <v>2862</v>
      </c>
      <c r="C2647" s="71" t="s">
        <v>74</v>
      </c>
      <c r="D2647" s="71" t="s">
        <v>2797</v>
      </c>
      <c r="E2647" s="73">
        <v>100</v>
      </c>
      <c r="F2647" s="71" t="s">
        <v>412</v>
      </c>
      <c r="G2647" s="73">
        <v>126</v>
      </c>
      <c r="H2647" s="71" t="s">
        <v>15</v>
      </c>
      <c r="I2647" s="72">
        <v>13167894</v>
      </c>
      <c r="J2647" s="164">
        <v>6.9429624066688145E-4</v>
      </c>
      <c r="K2647" s="164">
        <v>2.872032574102177E-2</v>
      </c>
      <c r="L2647" s="72">
        <v>13167894</v>
      </c>
    </row>
    <row r="2648" spans="1:12" ht="31.5" customHeight="1" x14ac:dyDescent="0.25">
      <c r="A2648" s="88">
        <v>2190</v>
      </c>
      <c r="B2648" s="71" t="s">
        <v>2863</v>
      </c>
      <c r="C2648" s="71" t="s">
        <v>74</v>
      </c>
      <c r="D2648" s="71" t="s">
        <v>2797</v>
      </c>
      <c r="E2648" s="73">
        <v>100</v>
      </c>
      <c r="F2648" s="71" t="s">
        <v>412</v>
      </c>
      <c r="G2648" s="73">
        <v>110</v>
      </c>
      <c r="H2648" s="71" t="s">
        <v>15</v>
      </c>
      <c r="I2648" s="72">
        <v>14168185</v>
      </c>
      <c r="J2648" s="164">
        <v>6.0613163867743612E-4</v>
      </c>
      <c r="K2648" s="164">
        <v>3.0902047689559054E-2</v>
      </c>
      <c r="L2648" s="72">
        <v>14168185</v>
      </c>
    </row>
    <row r="2649" spans="1:12" ht="31.5" customHeight="1" x14ac:dyDescent="0.25">
      <c r="A2649" s="88">
        <v>2191</v>
      </c>
      <c r="B2649" s="71" t="s">
        <v>2864</v>
      </c>
      <c r="C2649" s="71" t="s">
        <v>74</v>
      </c>
      <c r="D2649" s="71" t="s">
        <v>2797</v>
      </c>
      <c r="E2649" s="73">
        <v>100</v>
      </c>
      <c r="F2649" s="71" t="s">
        <v>412</v>
      </c>
      <c r="G2649" s="73">
        <v>126</v>
      </c>
      <c r="H2649" s="71" t="s">
        <v>15</v>
      </c>
      <c r="I2649" s="72">
        <v>13789034</v>
      </c>
      <c r="J2649" s="164">
        <v>6.9429624066688145E-4</v>
      </c>
      <c r="K2649" s="164">
        <v>3.0075086276820304E-2</v>
      </c>
      <c r="L2649" s="72">
        <v>13789034</v>
      </c>
    </row>
    <row r="2650" spans="1:12" ht="31.5" customHeight="1" x14ac:dyDescent="0.25">
      <c r="A2650" s="88">
        <v>2192</v>
      </c>
      <c r="B2650" s="71" t="s">
        <v>2865</v>
      </c>
      <c r="C2650" s="71" t="s">
        <v>74</v>
      </c>
      <c r="D2650" s="71" t="s">
        <v>2797</v>
      </c>
      <c r="E2650" s="73">
        <v>100</v>
      </c>
      <c r="F2650" s="71" t="s">
        <v>412</v>
      </c>
      <c r="G2650" s="73">
        <v>114</v>
      </c>
      <c r="H2650" s="71" t="s">
        <v>15</v>
      </c>
      <c r="I2650" s="72">
        <v>12896465</v>
      </c>
      <c r="J2650" s="164">
        <v>6.2817278917479753E-4</v>
      </c>
      <c r="K2650" s="164">
        <v>2.8128315409258788E-2</v>
      </c>
      <c r="L2650" s="72">
        <v>12896465</v>
      </c>
    </row>
    <row r="2651" spans="1:12" ht="31.5" customHeight="1" x14ac:dyDescent="0.25">
      <c r="A2651" s="88">
        <v>2193</v>
      </c>
      <c r="B2651" s="71" t="s">
        <v>2866</v>
      </c>
      <c r="C2651" s="71" t="s">
        <v>74</v>
      </c>
      <c r="D2651" s="71" t="s">
        <v>2797</v>
      </c>
      <c r="E2651" s="73">
        <v>100</v>
      </c>
      <c r="F2651" s="71" t="s">
        <v>412</v>
      </c>
      <c r="G2651" s="73">
        <v>310</v>
      </c>
      <c r="H2651" s="71" t="s">
        <v>15</v>
      </c>
      <c r="I2651" s="72">
        <v>28490598</v>
      </c>
      <c r="J2651" s="164">
        <v>1.7081891635455019E-3</v>
      </c>
      <c r="K2651" s="164">
        <v>6.2140480103842224E-2</v>
      </c>
      <c r="L2651" s="72">
        <v>28490598</v>
      </c>
    </row>
    <row r="2652" spans="1:12" ht="31.5" customHeight="1" x14ac:dyDescent="0.25">
      <c r="A2652" s="88">
        <v>2194</v>
      </c>
      <c r="B2652" s="71" t="s">
        <v>2867</v>
      </c>
      <c r="C2652" s="71" t="s">
        <v>74</v>
      </c>
      <c r="D2652" s="71" t="s">
        <v>2797</v>
      </c>
      <c r="E2652" s="73">
        <v>100</v>
      </c>
      <c r="F2652" s="71" t="s">
        <v>412</v>
      </c>
      <c r="G2652" s="73">
        <v>140</v>
      </c>
      <c r="H2652" s="71" t="s">
        <v>15</v>
      </c>
      <c r="I2652" s="72">
        <v>17431850</v>
      </c>
      <c r="J2652" s="164">
        <v>7.7144026740764602E-4</v>
      </c>
      <c r="K2652" s="164">
        <v>3.8020385816337092E-2</v>
      </c>
      <c r="L2652" s="72">
        <v>17431850</v>
      </c>
    </row>
    <row r="2653" spans="1:12" ht="31.5" customHeight="1" x14ac:dyDescent="0.25">
      <c r="A2653" s="88">
        <v>2195</v>
      </c>
      <c r="B2653" s="71" t="s">
        <v>2868</v>
      </c>
      <c r="C2653" s="71" t="s">
        <v>74</v>
      </c>
      <c r="D2653" s="71" t="s">
        <v>2797</v>
      </c>
      <c r="E2653" s="73">
        <v>100</v>
      </c>
      <c r="F2653" s="71" t="s">
        <v>412</v>
      </c>
      <c r="G2653" s="73">
        <v>168</v>
      </c>
      <c r="H2653" s="71" t="s">
        <v>15</v>
      </c>
      <c r="I2653" s="72">
        <v>15466167</v>
      </c>
      <c r="J2653" s="164">
        <v>9.2572832088917527E-4</v>
      </c>
      <c r="K2653" s="164">
        <v>3.3733059683275203E-2</v>
      </c>
      <c r="L2653" s="72">
        <v>15466167</v>
      </c>
    </row>
    <row r="2654" spans="1:12" ht="15.75" customHeight="1" x14ac:dyDescent="0.25">
      <c r="A2654" s="191">
        <v>2196</v>
      </c>
      <c r="B2654" s="232" t="s">
        <v>2869</v>
      </c>
      <c r="C2654" s="232" t="s">
        <v>74</v>
      </c>
      <c r="D2654" s="232" t="s">
        <v>2870</v>
      </c>
      <c r="E2654" s="222">
        <v>100</v>
      </c>
      <c r="F2654" s="1" t="s">
        <v>2656</v>
      </c>
      <c r="G2654" s="78">
        <v>539477.65</v>
      </c>
      <c r="H2654" s="1" t="s">
        <v>107</v>
      </c>
      <c r="I2654" s="9">
        <v>21244629.859999999</v>
      </c>
      <c r="J2654" s="166">
        <v>0.21732330563883759</v>
      </c>
      <c r="K2654" s="166">
        <v>0.21772623186891177</v>
      </c>
      <c r="L2654" s="80">
        <v>0</v>
      </c>
    </row>
    <row r="2655" spans="1:12" ht="15.75" customHeight="1" x14ac:dyDescent="0.25">
      <c r="A2655" s="191"/>
      <c r="B2655" s="232"/>
      <c r="C2655" s="232"/>
      <c r="D2655" s="232"/>
      <c r="E2655" s="222"/>
      <c r="F2655" s="1" t="s">
        <v>2661</v>
      </c>
      <c r="G2655" s="78">
        <v>5419.06</v>
      </c>
      <c r="H2655" s="1" t="s">
        <v>104</v>
      </c>
      <c r="I2655" s="9">
        <v>213402.58</v>
      </c>
      <c r="J2655" s="166">
        <v>2.1830154273401303E-3</v>
      </c>
      <c r="K2655" s="166">
        <v>2.1870627975489705E-3</v>
      </c>
      <c r="L2655" s="80">
        <v>0</v>
      </c>
    </row>
    <row r="2656" spans="1:12" ht="15.75" customHeight="1" x14ac:dyDescent="0.25">
      <c r="A2656" s="191"/>
      <c r="B2656" s="232"/>
      <c r="C2656" s="232"/>
      <c r="D2656" s="232"/>
      <c r="E2656" s="222"/>
      <c r="F2656" s="1" t="s">
        <v>2780</v>
      </c>
      <c r="G2656" s="78">
        <v>220420.99</v>
      </c>
      <c r="H2656" s="1" t="s">
        <v>107</v>
      </c>
      <c r="I2656" s="9">
        <v>8680178.5899999999</v>
      </c>
      <c r="J2656" s="166">
        <v>8.879444436481318E-2</v>
      </c>
      <c r="K2656" s="166">
        <v>8.8959072895323371E-2</v>
      </c>
      <c r="L2656" s="80">
        <v>0</v>
      </c>
    </row>
    <row r="2657" spans="1:12" ht="15.75" customHeight="1" x14ac:dyDescent="0.25">
      <c r="A2657" s="191">
        <v>2197</v>
      </c>
      <c r="B2657" s="232" t="s">
        <v>2871</v>
      </c>
      <c r="C2657" s="232" t="s">
        <v>74</v>
      </c>
      <c r="D2657" s="232" t="s">
        <v>2870</v>
      </c>
      <c r="E2657" s="222">
        <v>100</v>
      </c>
      <c r="F2657" s="1" t="s">
        <v>2656</v>
      </c>
      <c r="G2657" s="78">
        <f>198000+(198000/100*7)</f>
        <v>211860</v>
      </c>
      <c r="H2657" s="1" t="s">
        <v>107</v>
      </c>
      <c r="I2657" s="9">
        <v>8343046.7999999998</v>
      </c>
      <c r="J2657" s="166">
        <v>8.5345733104316979E-2</v>
      </c>
      <c r="K2657" s="166">
        <v>8.5503967545706258E-2</v>
      </c>
      <c r="L2657" s="80">
        <v>0</v>
      </c>
    </row>
    <row r="2658" spans="1:12" ht="15.75" customHeight="1" x14ac:dyDescent="0.25">
      <c r="A2658" s="191"/>
      <c r="B2658" s="232"/>
      <c r="C2658" s="232"/>
      <c r="D2658" s="232"/>
      <c r="E2658" s="222"/>
      <c r="F2658" s="1" t="s">
        <v>2661</v>
      </c>
      <c r="G2658" s="78">
        <v>10044</v>
      </c>
      <c r="H2658" s="1" t="s">
        <v>104</v>
      </c>
      <c r="I2658" s="9">
        <v>395532.72</v>
      </c>
      <c r="J2658" s="166">
        <v>4.0461273638240335E-3</v>
      </c>
      <c r="K2658" s="166">
        <v>4.0536290476214177E-3</v>
      </c>
      <c r="L2658" s="80">
        <v>0</v>
      </c>
    </row>
    <row r="2659" spans="1:12" ht="15.75" customHeight="1" x14ac:dyDescent="0.25">
      <c r="A2659" s="191">
        <v>2198</v>
      </c>
      <c r="B2659" s="232" t="s">
        <v>2872</v>
      </c>
      <c r="C2659" s="232" t="s">
        <v>74</v>
      </c>
      <c r="D2659" s="232" t="s">
        <v>2870</v>
      </c>
      <c r="E2659" s="222">
        <v>100</v>
      </c>
      <c r="F2659" s="1" t="s">
        <v>2656</v>
      </c>
      <c r="G2659" s="78">
        <v>24610</v>
      </c>
      <c r="H2659" s="1" t="s">
        <v>107</v>
      </c>
      <c r="I2659" s="9">
        <v>969141.8</v>
      </c>
      <c r="J2659" s="166">
        <v>9.9138982898954071E-3</v>
      </c>
      <c r="K2659" s="166">
        <v>9.9322790583396183E-3</v>
      </c>
      <c r="L2659" s="80">
        <v>0</v>
      </c>
    </row>
    <row r="2660" spans="1:12" ht="15.75" customHeight="1" x14ac:dyDescent="0.25">
      <c r="A2660" s="191"/>
      <c r="B2660" s="232"/>
      <c r="C2660" s="232"/>
      <c r="D2660" s="232"/>
      <c r="E2660" s="222"/>
      <c r="F2660" s="1" t="s">
        <v>2661</v>
      </c>
      <c r="G2660" s="78">
        <v>5957.7</v>
      </c>
      <c r="H2660" s="1" t="s">
        <v>104</v>
      </c>
      <c r="I2660" s="9">
        <v>234614.23</v>
      </c>
      <c r="J2660" s="166">
        <v>2.4000012938524933E-3</v>
      </c>
      <c r="K2660" s="166">
        <v>2.4044510343248782E-3</v>
      </c>
      <c r="L2660" s="80">
        <v>0</v>
      </c>
    </row>
    <row r="2661" spans="1:12" ht="15.75" customHeight="1" x14ac:dyDescent="0.25">
      <c r="A2661" s="191"/>
      <c r="B2661" s="232"/>
      <c r="C2661" s="232"/>
      <c r="D2661" s="232"/>
      <c r="E2661" s="222"/>
      <c r="F2661" s="1" t="s">
        <v>2780</v>
      </c>
      <c r="G2661" s="78">
        <v>9983.1</v>
      </c>
      <c r="H2661" s="1" t="s">
        <v>107</v>
      </c>
      <c r="I2661" s="9">
        <v>393134.48</v>
      </c>
      <c r="J2661" s="166">
        <v>4.021594393248876E-3</v>
      </c>
      <c r="K2661" s="166">
        <v>4.0290506124235227E-3</v>
      </c>
      <c r="L2661" s="80">
        <v>0</v>
      </c>
    </row>
    <row r="2662" spans="1:12" ht="31.5" customHeight="1" x14ac:dyDescent="0.25">
      <c r="A2662" s="77">
        <v>2199</v>
      </c>
      <c r="B2662" s="1" t="s">
        <v>2873</v>
      </c>
      <c r="C2662" s="1" t="s">
        <v>74</v>
      </c>
      <c r="D2662" s="1" t="s">
        <v>2870</v>
      </c>
      <c r="E2662" s="78">
        <v>100</v>
      </c>
      <c r="F2662" s="1" t="s">
        <v>2656</v>
      </c>
      <c r="G2662" s="78">
        <v>436560</v>
      </c>
      <c r="H2662" s="1" t="s">
        <v>107</v>
      </c>
      <c r="I2662" s="9">
        <v>17191732.800000001</v>
      </c>
      <c r="J2662" s="166">
        <v>0.17586393488162289</v>
      </c>
      <c r="K2662" s="166">
        <v>0.17618999373054625</v>
      </c>
      <c r="L2662" s="80">
        <v>0</v>
      </c>
    </row>
    <row r="2663" spans="1:12" ht="15.75" customHeight="1" x14ac:dyDescent="0.25">
      <c r="A2663" s="191">
        <v>2200</v>
      </c>
      <c r="B2663" s="232" t="s">
        <v>2874</v>
      </c>
      <c r="C2663" s="232" t="s">
        <v>74</v>
      </c>
      <c r="D2663" s="232" t="s">
        <v>2870</v>
      </c>
      <c r="E2663" s="222">
        <v>100</v>
      </c>
      <c r="F2663" s="1" t="s">
        <v>2661</v>
      </c>
      <c r="G2663" s="78">
        <v>9603.89</v>
      </c>
      <c r="H2663" s="1" t="s">
        <v>2875</v>
      </c>
      <c r="I2663" s="9">
        <v>378201.19</v>
      </c>
      <c r="J2663" s="166">
        <v>3.8688333460927911E-3</v>
      </c>
      <c r="K2663" s="166">
        <v>3.8760063380571578E-3</v>
      </c>
      <c r="L2663" s="80">
        <v>0</v>
      </c>
    </row>
    <row r="2664" spans="1:12" ht="15.75" customHeight="1" x14ac:dyDescent="0.25">
      <c r="A2664" s="191"/>
      <c r="B2664" s="232"/>
      <c r="C2664" s="232"/>
      <c r="D2664" s="232"/>
      <c r="E2664" s="222"/>
      <c r="F2664" s="1" t="s">
        <v>2656</v>
      </c>
      <c r="G2664" s="78">
        <v>101127.5</v>
      </c>
      <c r="H2664" s="1" t="s">
        <v>107</v>
      </c>
      <c r="I2664" s="9">
        <v>3982400.95</v>
      </c>
      <c r="J2664" s="166">
        <v>4.0738226302779262E-2</v>
      </c>
      <c r="K2664" s="166">
        <v>4.0813756622195843E-2</v>
      </c>
      <c r="L2664" s="80">
        <v>0</v>
      </c>
    </row>
    <row r="2665" spans="1:12" ht="15.75" customHeight="1" x14ac:dyDescent="0.25">
      <c r="A2665" s="191"/>
      <c r="B2665" s="232"/>
      <c r="C2665" s="232"/>
      <c r="D2665" s="232"/>
      <c r="E2665" s="222"/>
      <c r="F2665" s="1" t="s">
        <v>2780</v>
      </c>
      <c r="G2665" s="78">
        <v>77040.98</v>
      </c>
      <c r="H2665" s="1" t="s">
        <v>107</v>
      </c>
      <c r="I2665" s="9">
        <v>3033873.79</v>
      </c>
      <c r="J2665" s="166">
        <v>3.103520682136799E-2</v>
      </c>
      <c r="K2665" s="166">
        <v>3.1092747325584806E-2</v>
      </c>
      <c r="L2665" s="80">
        <v>0</v>
      </c>
    </row>
    <row r="2666" spans="1:12" ht="15.75" customHeight="1" x14ac:dyDescent="0.25">
      <c r="A2666" s="191">
        <v>2201</v>
      </c>
      <c r="B2666" s="232" t="s">
        <v>2876</v>
      </c>
      <c r="C2666" s="232" t="s">
        <v>74</v>
      </c>
      <c r="D2666" s="232" t="s">
        <v>2870</v>
      </c>
      <c r="E2666" s="222">
        <v>100</v>
      </c>
      <c r="F2666" s="1" t="s">
        <v>2656</v>
      </c>
      <c r="G2666" s="78">
        <v>55265.5</v>
      </c>
      <c r="H2666" s="1" t="s">
        <v>107</v>
      </c>
      <c r="I2666" s="9">
        <v>2176355.39</v>
      </c>
      <c r="J2666" s="166">
        <v>2.2263167246656425E-2</v>
      </c>
      <c r="K2666" s="166">
        <v>2.2304444059271358E-2</v>
      </c>
      <c r="L2666" s="80">
        <v>0</v>
      </c>
    </row>
    <row r="2667" spans="1:12" ht="15.75" customHeight="1" x14ac:dyDescent="0.25">
      <c r="A2667" s="191"/>
      <c r="B2667" s="232"/>
      <c r="C2667" s="232"/>
      <c r="D2667" s="232"/>
      <c r="E2667" s="222"/>
      <c r="F2667" s="1" t="s">
        <v>2661</v>
      </c>
      <c r="G2667" s="78">
        <v>1294.3599999999999</v>
      </c>
      <c r="H2667" s="1" t="s">
        <v>104</v>
      </c>
      <c r="I2667" s="9">
        <v>50971.9</v>
      </c>
      <c r="J2667" s="166">
        <v>5.214202921783428E-4</v>
      </c>
      <c r="K2667" s="166">
        <v>5.2238705928666078E-4</v>
      </c>
      <c r="L2667" s="80">
        <v>0</v>
      </c>
    </row>
    <row r="2668" spans="1:12" ht="15.75" customHeight="1" x14ac:dyDescent="0.25">
      <c r="A2668" s="191">
        <v>2202</v>
      </c>
      <c r="B2668" s="232" t="s">
        <v>2877</v>
      </c>
      <c r="C2668" s="232" t="s">
        <v>74</v>
      </c>
      <c r="D2668" s="232" t="s">
        <v>2870</v>
      </c>
      <c r="E2668" s="222">
        <v>100</v>
      </c>
      <c r="F2668" s="1" t="s">
        <v>2656</v>
      </c>
      <c r="G2668" s="78">
        <v>211860.58</v>
      </c>
      <c r="H2668" s="1" t="s">
        <v>107</v>
      </c>
      <c r="I2668" s="9">
        <v>8343069.6399999997</v>
      </c>
      <c r="J2668" s="166">
        <v>8.5345966751655788E-2</v>
      </c>
      <c r="K2668" s="166">
        <v>8.5504201622137288E-2</v>
      </c>
      <c r="L2668" s="80">
        <v>0</v>
      </c>
    </row>
    <row r="2669" spans="1:12" ht="15.75" customHeight="1" x14ac:dyDescent="0.25">
      <c r="A2669" s="191"/>
      <c r="B2669" s="232"/>
      <c r="C2669" s="232"/>
      <c r="D2669" s="232"/>
      <c r="E2669" s="222"/>
      <c r="F2669" s="1" t="s">
        <v>2661</v>
      </c>
      <c r="G2669" s="78">
        <v>8580.16</v>
      </c>
      <c r="H2669" s="1" t="s">
        <v>104</v>
      </c>
      <c r="I2669" s="9">
        <v>337886.7</v>
      </c>
      <c r="J2669" s="166">
        <v>3.4564337078841515E-3</v>
      </c>
      <c r="K2669" s="166">
        <v>3.462842067591637E-3</v>
      </c>
      <c r="L2669" s="80">
        <v>0</v>
      </c>
    </row>
    <row r="2670" spans="1:12" ht="15.75" customHeight="1" x14ac:dyDescent="0.25">
      <c r="A2670" s="191"/>
      <c r="B2670" s="232"/>
      <c r="C2670" s="232"/>
      <c r="D2670" s="232"/>
      <c r="E2670" s="222"/>
      <c r="F2670" s="1" t="s">
        <v>2780</v>
      </c>
      <c r="G2670" s="78">
        <v>48342.6</v>
      </c>
      <c r="H2670" s="1" t="s">
        <v>107</v>
      </c>
      <c r="I2670" s="9">
        <v>1903731.59</v>
      </c>
      <c r="J2670" s="166">
        <v>1.9474344553803237E-2</v>
      </c>
      <c r="K2670" s="166">
        <v>1.9510450796835492E-2</v>
      </c>
      <c r="L2670" s="80">
        <v>0</v>
      </c>
    </row>
    <row r="2671" spans="1:12" ht="31.5" customHeight="1" x14ac:dyDescent="0.25">
      <c r="A2671" s="77">
        <v>2203</v>
      </c>
      <c r="B2671" s="1" t="s">
        <v>2878</v>
      </c>
      <c r="C2671" s="1" t="s">
        <v>74</v>
      </c>
      <c r="D2671" s="1" t="s">
        <v>2870</v>
      </c>
      <c r="E2671" s="78">
        <v>100</v>
      </c>
      <c r="F2671" s="1" t="s">
        <v>2656</v>
      </c>
      <c r="G2671" s="78">
        <v>26386.2</v>
      </c>
      <c r="H2671" s="1" t="s">
        <v>107</v>
      </c>
      <c r="I2671" s="9">
        <v>1039088.56</v>
      </c>
      <c r="J2671" s="166">
        <v>1.0629423122992206E-2</v>
      </c>
      <c r="K2671" s="166">
        <v>1.0649130544413903E-2</v>
      </c>
      <c r="L2671" s="80">
        <v>0</v>
      </c>
    </row>
    <row r="2672" spans="1:12" ht="15.75" customHeight="1" x14ac:dyDescent="0.25">
      <c r="A2672" s="191">
        <v>2204</v>
      </c>
      <c r="B2672" s="232" t="s">
        <v>2879</v>
      </c>
      <c r="C2672" s="232" t="s">
        <v>74</v>
      </c>
      <c r="D2672" s="232" t="s">
        <v>2870</v>
      </c>
      <c r="E2672" s="222">
        <v>100</v>
      </c>
      <c r="F2672" s="1" t="s">
        <v>2656</v>
      </c>
      <c r="G2672" s="78">
        <v>125511</v>
      </c>
      <c r="H2672" s="1" t="s">
        <v>107</v>
      </c>
      <c r="I2672" s="9">
        <v>4942623.18</v>
      </c>
      <c r="J2672" s="166">
        <v>5.0560881278466571E-2</v>
      </c>
      <c r="K2672" s="166">
        <v>5.0654623197532042E-2</v>
      </c>
      <c r="L2672" s="80">
        <v>0</v>
      </c>
    </row>
    <row r="2673" spans="1:12" ht="15.75" customHeight="1" x14ac:dyDescent="0.25">
      <c r="A2673" s="191"/>
      <c r="B2673" s="232"/>
      <c r="C2673" s="232"/>
      <c r="D2673" s="232"/>
      <c r="E2673" s="222"/>
      <c r="F2673" s="1" t="s">
        <v>2661</v>
      </c>
      <c r="G2673" s="78">
        <v>1643.3</v>
      </c>
      <c r="H2673" s="1" t="s">
        <v>104</v>
      </c>
      <c r="I2673" s="9">
        <v>64713.15</v>
      </c>
      <c r="J2673" s="166">
        <v>6.6198736528992781E-4</v>
      </c>
      <c r="K2673" s="166">
        <v>6.6321467564828013E-4</v>
      </c>
      <c r="L2673" s="80">
        <v>0</v>
      </c>
    </row>
    <row r="2674" spans="1:12" ht="15.75" customHeight="1" x14ac:dyDescent="0.25">
      <c r="A2674" s="191">
        <v>2205</v>
      </c>
      <c r="B2674" s="232" t="s">
        <v>2880</v>
      </c>
      <c r="C2674" s="232" t="s">
        <v>74</v>
      </c>
      <c r="D2674" s="232" t="s">
        <v>2870</v>
      </c>
      <c r="E2674" s="222">
        <v>100</v>
      </c>
      <c r="F2674" s="1" t="s">
        <v>2656</v>
      </c>
      <c r="G2674" s="78">
        <v>297320</v>
      </c>
      <c r="H2674" s="1" t="s">
        <v>107</v>
      </c>
      <c r="I2674" s="9">
        <v>11708461.6</v>
      </c>
      <c r="J2674" s="166">
        <v>0.11977245995740358</v>
      </c>
      <c r="K2674" s="166">
        <v>0.11999452294293113</v>
      </c>
      <c r="L2674" s="80">
        <v>0</v>
      </c>
    </row>
    <row r="2675" spans="1:12" ht="15.75" customHeight="1" x14ac:dyDescent="0.25">
      <c r="A2675" s="191"/>
      <c r="B2675" s="232"/>
      <c r="C2675" s="232"/>
      <c r="D2675" s="232"/>
      <c r="E2675" s="222"/>
      <c r="F2675" s="1" t="s">
        <v>2661</v>
      </c>
      <c r="G2675" s="78">
        <v>15727.93</v>
      </c>
      <c r="H2675" s="1" t="s">
        <v>104</v>
      </c>
      <c r="I2675" s="9">
        <v>619365.88</v>
      </c>
      <c r="J2675" s="166">
        <v>6.3358430853553303E-3</v>
      </c>
      <c r="K2675" s="166">
        <v>6.3475899598738677E-3</v>
      </c>
      <c r="L2675" s="80">
        <v>0</v>
      </c>
    </row>
    <row r="2676" spans="1:12" ht="15.75" customHeight="1" x14ac:dyDescent="0.25">
      <c r="A2676" s="191"/>
      <c r="B2676" s="232"/>
      <c r="C2676" s="232"/>
      <c r="D2676" s="232"/>
      <c r="E2676" s="222"/>
      <c r="F2676" s="1" t="s">
        <v>2780</v>
      </c>
      <c r="G2676" s="78">
        <v>61364.5</v>
      </c>
      <c r="H2676" s="1" t="s">
        <v>107</v>
      </c>
      <c r="I2676" s="9">
        <v>2416534.0099999998</v>
      </c>
      <c r="J2676" s="166">
        <v>2.4720089866326154E-2</v>
      </c>
      <c r="K2676" s="166">
        <v>2.4765921912859867E-2</v>
      </c>
      <c r="L2676" s="80">
        <v>0</v>
      </c>
    </row>
    <row r="2677" spans="1:12" ht="15.75" customHeight="1" x14ac:dyDescent="0.25">
      <c r="A2677" s="191">
        <v>2206</v>
      </c>
      <c r="B2677" s="232" t="s">
        <v>2881</v>
      </c>
      <c r="C2677" s="232" t="s">
        <v>74</v>
      </c>
      <c r="D2677" s="232" t="s">
        <v>2870</v>
      </c>
      <c r="E2677" s="222">
        <v>100</v>
      </c>
      <c r="F2677" s="1" t="s">
        <v>2656</v>
      </c>
      <c r="G2677" s="78">
        <v>504114.45</v>
      </c>
      <c r="H2677" s="1" t="s">
        <v>107</v>
      </c>
      <c r="I2677" s="9">
        <v>19852027.039999999</v>
      </c>
      <c r="J2677" s="166">
        <v>0.20307758568738576</v>
      </c>
      <c r="K2677" s="166">
        <v>0.20345409973543996</v>
      </c>
      <c r="L2677" s="80">
        <v>0</v>
      </c>
    </row>
    <row r="2678" spans="1:12" ht="15.75" customHeight="1" x14ac:dyDescent="0.25">
      <c r="A2678" s="191"/>
      <c r="B2678" s="232"/>
      <c r="C2678" s="232"/>
      <c r="D2678" s="232"/>
      <c r="E2678" s="222"/>
      <c r="F2678" s="1" t="s">
        <v>2780</v>
      </c>
      <c r="G2678" s="78">
        <v>438865.85</v>
      </c>
      <c r="H2678" s="1" t="s">
        <v>107</v>
      </c>
      <c r="I2678" s="9">
        <v>17282537.170000002</v>
      </c>
      <c r="J2678" s="166">
        <v>0.17679282404748045</v>
      </c>
      <c r="K2678" s="166">
        <v>0.17712060506374511</v>
      </c>
      <c r="L2678" s="80">
        <v>0</v>
      </c>
    </row>
    <row r="2679" spans="1:12" ht="15.75" customHeight="1" x14ac:dyDescent="0.25">
      <c r="A2679" s="191">
        <v>2207</v>
      </c>
      <c r="B2679" s="232" t="s">
        <v>2882</v>
      </c>
      <c r="C2679" s="232" t="s">
        <v>74</v>
      </c>
      <c r="D2679" s="232" t="s">
        <v>2870</v>
      </c>
      <c r="E2679" s="222">
        <v>100</v>
      </c>
      <c r="F2679" s="1" t="s">
        <v>2656</v>
      </c>
      <c r="G2679" s="78">
        <v>78976.7</v>
      </c>
      <c r="H2679" s="1" t="s">
        <v>107</v>
      </c>
      <c r="I2679" s="9">
        <v>3110102.45</v>
      </c>
      <c r="J2679" s="166">
        <v>3.1814992729442611E-2</v>
      </c>
      <c r="K2679" s="166">
        <v>3.1873979053865742E-2</v>
      </c>
      <c r="L2679" s="80">
        <v>0</v>
      </c>
    </row>
    <row r="2680" spans="1:12" ht="15.75" customHeight="1" x14ac:dyDescent="0.25">
      <c r="A2680" s="191"/>
      <c r="B2680" s="232"/>
      <c r="C2680" s="232"/>
      <c r="D2680" s="232"/>
      <c r="E2680" s="222"/>
      <c r="F2680" s="1" t="s">
        <v>2780</v>
      </c>
      <c r="G2680" s="78">
        <v>42628.800000000003</v>
      </c>
      <c r="H2680" s="1" t="s">
        <v>107</v>
      </c>
      <c r="I2680" s="9">
        <v>1678722.14</v>
      </c>
      <c r="J2680" s="166">
        <v>1.7172595994323175E-2</v>
      </c>
      <c r="K2680" s="166">
        <v>1.7204434640929807E-2</v>
      </c>
      <c r="L2680" s="80">
        <v>0</v>
      </c>
    </row>
    <row r="2681" spans="1:12" ht="31.5" customHeight="1" x14ac:dyDescent="0.25">
      <c r="A2681" s="77">
        <v>2208</v>
      </c>
      <c r="B2681" s="1" t="s">
        <v>2883</v>
      </c>
      <c r="C2681" s="1" t="s">
        <v>74</v>
      </c>
      <c r="D2681" s="1" t="s">
        <v>2870</v>
      </c>
      <c r="E2681" s="78">
        <v>100</v>
      </c>
      <c r="F2681" s="1" t="s">
        <v>2661</v>
      </c>
      <c r="G2681" s="78">
        <v>7944.75</v>
      </c>
      <c r="H2681" s="1" t="s">
        <v>104</v>
      </c>
      <c r="I2681" s="9">
        <v>312864.26</v>
      </c>
      <c r="J2681" s="166">
        <v>3.2004649914118867E-3</v>
      </c>
      <c r="K2681" s="166">
        <v>3.2063988342066366E-3</v>
      </c>
      <c r="L2681" s="80">
        <v>0</v>
      </c>
    </row>
    <row r="2682" spans="1:12" ht="31.5" customHeight="1" x14ac:dyDescent="0.25">
      <c r="A2682" s="77">
        <v>2209</v>
      </c>
      <c r="B2682" s="1" t="s">
        <v>2884</v>
      </c>
      <c r="C2682" s="1" t="s">
        <v>74</v>
      </c>
      <c r="D2682" s="1" t="s">
        <v>2870</v>
      </c>
      <c r="E2682" s="78">
        <v>100</v>
      </c>
      <c r="F2682" s="1" t="s">
        <v>2661</v>
      </c>
      <c r="G2682" s="78">
        <v>55062.400000000001</v>
      </c>
      <c r="H2682" s="1" t="s">
        <v>104</v>
      </c>
      <c r="I2682" s="9">
        <v>2168357.31</v>
      </c>
      <c r="J2682" s="166">
        <v>2.2181350394048633E-2</v>
      </c>
      <c r="K2682" s="166">
        <v>2.2222475494412298E-2</v>
      </c>
      <c r="L2682" s="80">
        <v>0</v>
      </c>
    </row>
    <row r="2683" spans="1:12" ht="31.5" customHeight="1" x14ac:dyDescent="0.25">
      <c r="A2683" s="77">
        <v>2210</v>
      </c>
      <c r="B2683" s="69" t="s">
        <v>2885</v>
      </c>
      <c r="C2683" s="69" t="s">
        <v>78</v>
      </c>
      <c r="D2683" s="1" t="s">
        <v>2870</v>
      </c>
      <c r="E2683" s="78">
        <v>100</v>
      </c>
      <c r="F2683" s="69" t="s">
        <v>343</v>
      </c>
      <c r="G2683" s="70" t="s">
        <v>2886</v>
      </c>
      <c r="H2683" s="69" t="s">
        <v>345</v>
      </c>
      <c r="I2683" s="80">
        <v>71849700</v>
      </c>
      <c r="J2683" s="162">
        <v>5.5212296070355809</v>
      </c>
      <c r="K2683" s="162">
        <v>1.603193216393423</v>
      </c>
      <c r="L2683" s="80">
        <v>74039700</v>
      </c>
    </row>
    <row r="2684" spans="1:12" ht="31.5" customHeight="1" x14ac:dyDescent="0.25">
      <c r="A2684" s="77">
        <v>2211</v>
      </c>
      <c r="B2684" s="69" t="s">
        <v>2887</v>
      </c>
      <c r="C2684" s="69" t="s">
        <v>78</v>
      </c>
      <c r="D2684" s="1" t="s">
        <v>2870</v>
      </c>
      <c r="E2684" s="78">
        <v>100</v>
      </c>
      <c r="F2684" s="69" t="s">
        <v>343</v>
      </c>
      <c r="G2684" s="70" t="s">
        <v>2888</v>
      </c>
      <c r="H2684" s="69" t="s">
        <v>345</v>
      </c>
      <c r="I2684" s="80">
        <v>75939100</v>
      </c>
      <c r="J2684" s="162">
        <v>0.71778161351813041</v>
      </c>
      <c r="K2684" s="162">
        <v>1.6944406167182575</v>
      </c>
      <c r="L2684" s="80">
        <v>77755400</v>
      </c>
    </row>
    <row r="2685" spans="1:12" ht="31.5" customHeight="1" x14ac:dyDescent="0.25">
      <c r="A2685" s="77">
        <v>2212</v>
      </c>
      <c r="B2685" s="109" t="s">
        <v>2889</v>
      </c>
      <c r="C2685" s="69" t="s">
        <v>78</v>
      </c>
      <c r="D2685" s="1" t="s">
        <v>2870</v>
      </c>
      <c r="E2685" s="78">
        <v>100</v>
      </c>
      <c r="F2685" s="69" t="s">
        <v>202</v>
      </c>
      <c r="G2685" s="70" t="s">
        <v>201</v>
      </c>
      <c r="H2685" s="69" t="s">
        <v>201</v>
      </c>
      <c r="I2685" s="80">
        <f t="shared" ref="I2685" si="22">L2685+N2685</f>
        <v>26321900</v>
      </c>
      <c r="J2685" s="162" t="s">
        <v>201</v>
      </c>
      <c r="K2685" s="162">
        <v>4.6678278268077609</v>
      </c>
      <c r="L2685" s="12">
        <v>26321900</v>
      </c>
    </row>
    <row r="2686" spans="1:12" ht="47.25" customHeight="1" x14ac:dyDescent="0.25">
      <c r="A2686" s="77">
        <v>2213</v>
      </c>
      <c r="B2686" s="69" t="s">
        <v>2890</v>
      </c>
      <c r="C2686" s="69" t="s">
        <v>74</v>
      </c>
      <c r="D2686" s="1" t="s">
        <v>2870</v>
      </c>
      <c r="E2686" s="78">
        <v>100</v>
      </c>
      <c r="F2686" s="69" t="s">
        <v>200</v>
      </c>
      <c r="G2686" s="70" t="s">
        <v>201</v>
      </c>
      <c r="H2686" s="69" t="s">
        <v>201</v>
      </c>
      <c r="I2686" s="80">
        <v>16264026.189999999</v>
      </c>
      <c r="J2686" s="162" t="s">
        <v>201</v>
      </c>
      <c r="K2686" s="162">
        <v>0.32311474184405392</v>
      </c>
      <c r="L2686" s="80">
        <v>16264026.189999999</v>
      </c>
    </row>
    <row r="2687" spans="1:12" ht="94.5" customHeight="1" x14ac:dyDescent="0.25">
      <c r="A2687" s="77">
        <v>2214</v>
      </c>
      <c r="B2687" s="71" t="s">
        <v>2891</v>
      </c>
      <c r="C2687" s="67" t="s">
        <v>74</v>
      </c>
      <c r="D2687" s="1" t="s">
        <v>2870</v>
      </c>
      <c r="E2687" s="73">
        <v>100</v>
      </c>
      <c r="F2687" s="67" t="s">
        <v>2892</v>
      </c>
      <c r="G2687" s="73">
        <v>1566</v>
      </c>
      <c r="H2687" s="67" t="s">
        <v>15</v>
      </c>
      <c r="I2687" s="72">
        <v>65143418.640000001</v>
      </c>
      <c r="J2687" s="164">
        <v>8.6104025429168899E-3</v>
      </c>
      <c r="K2687" s="164">
        <v>0.13559790268342775</v>
      </c>
      <c r="L2687" s="72">
        <v>74091197.209999993</v>
      </c>
    </row>
    <row r="2688" spans="1:12" ht="110.25" customHeight="1" x14ac:dyDescent="0.25">
      <c r="A2688" s="77">
        <v>2215</v>
      </c>
      <c r="B2688" s="71" t="s">
        <v>2893</v>
      </c>
      <c r="C2688" s="67" t="s">
        <v>74</v>
      </c>
      <c r="D2688" s="1" t="s">
        <v>2870</v>
      </c>
      <c r="E2688" s="73">
        <v>100</v>
      </c>
      <c r="F2688" s="67" t="s">
        <v>2894</v>
      </c>
      <c r="G2688" s="73">
        <v>997</v>
      </c>
      <c r="H2688" s="67" t="s">
        <v>15</v>
      </c>
      <c r="I2688" s="72">
        <v>47828417.549999997</v>
      </c>
      <c r="J2688" s="164">
        <v>5.4818463188302299E-3</v>
      </c>
      <c r="K2688" s="164">
        <v>9.9556229068779603E-2</v>
      </c>
      <c r="L2688" s="72">
        <v>53016036.340000004</v>
      </c>
    </row>
    <row r="2689" spans="1:12" ht="110.25" customHeight="1" x14ac:dyDescent="0.25">
      <c r="A2689" s="77">
        <v>2216</v>
      </c>
      <c r="B2689" s="71" t="s">
        <v>2895</v>
      </c>
      <c r="C2689" s="67" t="s">
        <v>74</v>
      </c>
      <c r="D2689" s="1" t="s">
        <v>2870</v>
      </c>
      <c r="E2689" s="73">
        <v>100</v>
      </c>
      <c r="F2689" s="67" t="s">
        <v>2894</v>
      </c>
      <c r="G2689" s="73">
        <v>697</v>
      </c>
      <c r="H2689" s="67" t="s">
        <v>15</v>
      </c>
      <c r="I2689" s="72">
        <v>55070560.420000002</v>
      </c>
      <c r="J2689" s="164">
        <v>3.8323439159725884E-3</v>
      </c>
      <c r="K2689" s="164">
        <v>0.11463095809908493</v>
      </c>
      <c r="L2689" s="72">
        <v>58163482.460000001</v>
      </c>
    </row>
    <row r="2690" spans="1:12" ht="110.25" customHeight="1" x14ac:dyDescent="0.25">
      <c r="A2690" s="77">
        <v>2217</v>
      </c>
      <c r="B2690" s="71" t="s">
        <v>2896</v>
      </c>
      <c r="C2690" s="67" t="s">
        <v>74</v>
      </c>
      <c r="D2690" s="1" t="s">
        <v>2870</v>
      </c>
      <c r="E2690" s="73">
        <v>100</v>
      </c>
      <c r="F2690" s="67" t="s">
        <v>2894</v>
      </c>
      <c r="G2690" s="73">
        <v>114</v>
      </c>
      <c r="H2690" s="67" t="s">
        <v>15</v>
      </c>
      <c r="I2690" s="72">
        <v>10760120.140000001</v>
      </c>
      <c r="J2690" s="164">
        <v>6.2681091308590398E-4</v>
      </c>
      <c r="K2690" s="164">
        <v>2.2397500070863809E-2</v>
      </c>
      <c r="L2690" s="72">
        <v>11806128.23</v>
      </c>
    </row>
    <row r="2691" spans="1:12" ht="110.25" customHeight="1" x14ac:dyDescent="0.25">
      <c r="A2691" s="77">
        <v>2218</v>
      </c>
      <c r="B2691" s="71" t="s">
        <v>2897</v>
      </c>
      <c r="C2691" s="67" t="s">
        <v>74</v>
      </c>
      <c r="D2691" s="1" t="s">
        <v>2870</v>
      </c>
      <c r="E2691" s="73">
        <v>100</v>
      </c>
      <c r="F2691" s="67" t="s">
        <v>2894</v>
      </c>
      <c r="G2691" s="73">
        <v>158</v>
      </c>
      <c r="H2691" s="67" t="s">
        <v>15</v>
      </c>
      <c r="I2691" s="72">
        <v>16735637.390000001</v>
      </c>
      <c r="J2691" s="164">
        <v>8.6873793217169147E-4</v>
      </c>
      <c r="K2691" s="164">
        <v>3.4835711381608792E-2</v>
      </c>
      <c r="L2691" s="72">
        <v>16735637.390000001</v>
      </c>
    </row>
    <row r="2692" spans="1:12" ht="110.25" customHeight="1" x14ac:dyDescent="0.25">
      <c r="A2692" s="77">
        <v>2219</v>
      </c>
      <c r="B2692" s="71" t="s">
        <v>2898</v>
      </c>
      <c r="C2692" s="67" t="s">
        <v>74</v>
      </c>
      <c r="D2692" s="1" t="s">
        <v>2870</v>
      </c>
      <c r="E2692" s="73">
        <v>100</v>
      </c>
      <c r="F2692" s="67" t="s">
        <v>2894</v>
      </c>
      <c r="G2692" s="73">
        <v>225</v>
      </c>
      <c r="H2692" s="67" t="s">
        <v>15</v>
      </c>
      <c r="I2692" s="72">
        <v>14123106.630000001</v>
      </c>
      <c r="J2692" s="164">
        <v>1.2371268021432315E-3</v>
      </c>
      <c r="K2692" s="164">
        <v>2.9397653337562286E-2</v>
      </c>
      <c r="L2692" s="72">
        <v>15830641.85</v>
      </c>
    </row>
    <row r="2693" spans="1:12" ht="110.25" customHeight="1" x14ac:dyDescent="0.25">
      <c r="A2693" s="77">
        <v>2220</v>
      </c>
      <c r="B2693" s="71" t="s">
        <v>2899</v>
      </c>
      <c r="C2693" s="67" t="s">
        <v>74</v>
      </c>
      <c r="D2693" s="1" t="s">
        <v>2870</v>
      </c>
      <c r="E2693" s="73">
        <v>100</v>
      </c>
      <c r="F2693" s="67" t="s">
        <v>2894</v>
      </c>
      <c r="G2693" s="73">
        <v>655</v>
      </c>
      <c r="H2693" s="67" t="s">
        <v>15</v>
      </c>
      <c r="I2693" s="72">
        <v>49657044.560000002</v>
      </c>
      <c r="J2693" s="164">
        <v>3.6014135795725179E-3</v>
      </c>
      <c r="K2693" s="164">
        <v>0.10336256887290547</v>
      </c>
      <c r="L2693" s="72">
        <v>53031341.159999996</v>
      </c>
    </row>
    <row r="2694" spans="1:12" ht="110.25" customHeight="1" x14ac:dyDescent="0.25">
      <c r="A2694" s="77">
        <v>2221</v>
      </c>
      <c r="B2694" s="71" t="s">
        <v>2900</v>
      </c>
      <c r="C2694" s="67" t="s">
        <v>74</v>
      </c>
      <c r="D2694" s="1" t="s">
        <v>2870</v>
      </c>
      <c r="E2694" s="73">
        <v>100</v>
      </c>
      <c r="F2694" s="67" t="s">
        <v>2894</v>
      </c>
      <c r="G2694" s="73">
        <v>84</v>
      </c>
      <c r="H2694" s="67" t="s">
        <v>15</v>
      </c>
      <c r="I2694" s="72">
        <v>16917849.870000001</v>
      </c>
      <c r="J2694" s="164">
        <v>4.6186067280013974E-4</v>
      </c>
      <c r="K2694" s="164">
        <v>3.5214991908276989E-2</v>
      </c>
      <c r="L2694" s="72">
        <v>23011386.25</v>
      </c>
    </row>
    <row r="2695" spans="1:12" ht="94.5" customHeight="1" x14ac:dyDescent="0.25">
      <c r="A2695" s="77">
        <v>2222</v>
      </c>
      <c r="B2695" s="71" t="s">
        <v>2901</v>
      </c>
      <c r="C2695" s="67" t="s">
        <v>74</v>
      </c>
      <c r="D2695" s="1" t="s">
        <v>2870</v>
      </c>
      <c r="E2695" s="73">
        <v>100</v>
      </c>
      <c r="F2695" s="67" t="s">
        <v>2892</v>
      </c>
      <c r="G2695" s="73">
        <v>274</v>
      </c>
      <c r="H2695" s="67" t="s">
        <v>15</v>
      </c>
      <c r="I2695" s="72">
        <v>20776352.77</v>
      </c>
      <c r="J2695" s="164">
        <v>1.506545527943313E-3</v>
      </c>
      <c r="K2695" s="164">
        <v>4.3246576858236317E-2</v>
      </c>
      <c r="L2695" s="72">
        <v>22637408.969999999</v>
      </c>
    </row>
    <row r="2696" spans="1:12" ht="94.5" customHeight="1" x14ac:dyDescent="0.25">
      <c r="A2696" s="77">
        <v>2223</v>
      </c>
      <c r="B2696" s="71" t="s">
        <v>2902</v>
      </c>
      <c r="C2696" s="67" t="s">
        <v>74</v>
      </c>
      <c r="D2696" s="1" t="s">
        <v>2870</v>
      </c>
      <c r="E2696" s="73">
        <v>100</v>
      </c>
      <c r="F2696" s="67" t="s">
        <v>2892</v>
      </c>
      <c r="G2696" s="73">
        <v>1660</v>
      </c>
      <c r="H2696" s="67" t="s">
        <v>15</v>
      </c>
      <c r="I2696" s="72">
        <v>78775325.349999994</v>
      </c>
      <c r="J2696" s="164">
        <v>9.1272466291456196E-3</v>
      </c>
      <c r="K2696" s="164">
        <v>0.16397310923602237</v>
      </c>
      <c r="L2696" s="72">
        <v>87183597.640000001</v>
      </c>
    </row>
    <row r="2697" spans="1:12" ht="110.25" customHeight="1" x14ac:dyDescent="0.25">
      <c r="A2697" s="77">
        <v>2224</v>
      </c>
      <c r="B2697" s="71" t="s">
        <v>2903</v>
      </c>
      <c r="C2697" s="67" t="s">
        <v>74</v>
      </c>
      <c r="D2697" s="1" t="s">
        <v>2870</v>
      </c>
      <c r="E2697" s="73">
        <v>100</v>
      </c>
      <c r="F2697" s="67" t="s">
        <v>2894</v>
      </c>
      <c r="G2697" s="73">
        <v>338</v>
      </c>
      <c r="H2697" s="67" t="s">
        <v>15</v>
      </c>
      <c r="I2697" s="72">
        <v>28312491.079999998</v>
      </c>
      <c r="J2697" s="164">
        <v>1.8584393738862767E-3</v>
      </c>
      <c r="K2697" s="164">
        <v>5.8933265866920971E-2</v>
      </c>
      <c r="L2697" s="72">
        <v>31168415.350000001</v>
      </c>
    </row>
    <row r="2698" spans="1:12" ht="110.25" customHeight="1" x14ac:dyDescent="0.25">
      <c r="A2698" s="77">
        <v>2225</v>
      </c>
      <c r="B2698" s="71" t="s">
        <v>2904</v>
      </c>
      <c r="C2698" s="67" t="s">
        <v>74</v>
      </c>
      <c r="D2698" s="1" t="s">
        <v>2870</v>
      </c>
      <c r="E2698" s="73">
        <v>100</v>
      </c>
      <c r="F2698" s="67" t="s">
        <v>2894</v>
      </c>
      <c r="G2698" s="73">
        <v>714</v>
      </c>
      <c r="H2698" s="67" t="s">
        <v>15</v>
      </c>
      <c r="I2698" s="72">
        <v>51825361.009999998</v>
      </c>
      <c r="J2698" s="164">
        <v>3.9258157188011879E-3</v>
      </c>
      <c r="K2698" s="164">
        <v>0.10787598203285652</v>
      </c>
      <c r="L2698" s="72">
        <v>55517404.030000001</v>
      </c>
    </row>
    <row r="2699" spans="1:12" ht="94.5" customHeight="1" x14ac:dyDescent="0.25">
      <c r="A2699" s="77">
        <v>2226</v>
      </c>
      <c r="B2699" s="71" t="s">
        <v>2905</v>
      </c>
      <c r="C2699" s="67" t="s">
        <v>74</v>
      </c>
      <c r="D2699" s="1" t="s">
        <v>2870</v>
      </c>
      <c r="E2699" s="73">
        <v>100</v>
      </c>
      <c r="F2699" s="67" t="s">
        <v>2892</v>
      </c>
      <c r="G2699" s="73">
        <v>67</v>
      </c>
      <c r="H2699" s="67" t="s">
        <v>15</v>
      </c>
      <c r="I2699" s="72">
        <v>11022271.220000001</v>
      </c>
      <c r="J2699" s="164">
        <v>3.6838886997154005E-4</v>
      </c>
      <c r="K2699" s="164">
        <v>2.2943175096465988E-2</v>
      </c>
      <c r="L2699" s="72">
        <v>12337897.529999999</v>
      </c>
    </row>
    <row r="2700" spans="1:12" ht="110.25" customHeight="1" x14ac:dyDescent="0.25">
      <c r="A2700" s="77">
        <v>2227</v>
      </c>
      <c r="B2700" s="71" t="s">
        <v>2906</v>
      </c>
      <c r="C2700" s="67" t="s">
        <v>74</v>
      </c>
      <c r="D2700" s="1" t="s">
        <v>2870</v>
      </c>
      <c r="E2700" s="73">
        <v>100</v>
      </c>
      <c r="F2700" s="67" t="s">
        <v>2894</v>
      </c>
      <c r="G2700" s="73">
        <v>732</v>
      </c>
      <c r="H2700" s="67" t="s">
        <v>15</v>
      </c>
      <c r="I2700" s="72">
        <v>48249581.369999997</v>
      </c>
      <c r="J2700" s="164">
        <v>4.0247858629726468E-3</v>
      </c>
      <c r="K2700" s="164">
        <v>0.10043289369385461</v>
      </c>
      <c r="L2700" s="72">
        <v>51245587.960000001</v>
      </c>
    </row>
    <row r="2701" spans="1:12" ht="110.25" customHeight="1" x14ac:dyDescent="0.25">
      <c r="A2701" s="77">
        <v>2228</v>
      </c>
      <c r="B2701" s="71" t="s">
        <v>2907</v>
      </c>
      <c r="C2701" s="67" t="s">
        <v>74</v>
      </c>
      <c r="D2701" s="1" t="s">
        <v>2870</v>
      </c>
      <c r="E2701" s="73">
        <v>100</v>
      </c>
      <c r="F2701" s="67" t="s">
        <v>2894</v>
      </c>
      <c r="G2701" s="73">
        <v>1774</v>
      </c>
      <c r="H2701" s="67" t="s">
        <v>15</v>
      </c>
      <c r="I2701" s="72">
        <v>84292537.609999999</v>
      </c>
      <c r="J2701" s="164">
        <v>9.7540575422315236E-3</v>
      </c>
      <c r="K2701" s="164">
        <v>0.17545734550629891</v>
      </c>
      <c r="L2701" s="72">
        <v>93003830.599999994</v>
      </c>
    </row>
    <row r="2702" spans="1:12" ht="94.5" customHeight="1" x14ac:dyDescent="0.25">
      <c r="A2702" s="77">
        <v>2229</v>
      </c>
      <c r="B2702" s="71" t="s">
        <v>2908</v>
      </c>
      <c r="C2702" s="67" t="s">
        <v>74</v>
      </c>
      <c r="D2702" s="1" t="s">
        <v>2870</v>
      </c>
      <c r="E2702" s="73">
        <v>100</v>
      </c>
      <c r="F2702" s="67" t="s">
        <v>2892</v>
      </c>
      <c r="G2702" s="73">
        <v>673</v>
      </c>
      <c r="H2702" s="67" t="s">
        <v>15</v>
      </c>
      <c r="I2702" s="72">
        <v>29489756.379999999</v>
      </c>
      <c r="J2702" s="164">
        <v>3.7003837237439769E-3</v>
      </c>
      <c r="K2702" s="164">
        <v>6.1383777505927217E-2</v>
      </c>
      <c r="L2702" s="72">
        <v>32365732.670000002</v>
      </c>
    </row>
    <row r="2703" spans="1:12" ht="94.5" customHeight="1" x14ac:dyDescent="0.25">
      <c r="A2703" s="77">
        <v>2230</v>
      </c>
      <c r="B2703" s="71" t="s">
        <v>2909</v>
      </c>
      <c r="C2703" s="67" t="s">
        <v>74</v>
      </c>
      <c r="D2703" s="1" t="s">
        <v>2870</v>
      </c>
      <c r="E2703" s="73">
        <v>100</v>
      </c>
      <c r="F2703" s="67" t="s">
        <v>2892</v>
      </c>
      <c r="G2703" s="73">
        <v>844</v>
      </c>
      <c r="H2703" s="67" t="s">
        <v>15</v>
      </c>
      <c r="I2703" s="72">
        <v>39862397.670000002</v>
      </c>
      <c r="J2703" s="164">
        <v>4.640600093372832E-3</v>
      </c>
      <c r="K2703" s="164">
        <v>8.2974729187236224E-2</v>
      </c>
      <c r="L2703" s="72">
        <v>56544003.219999999</v>
      </c>
    </row>
    <row r="2704" spans="1:12" ht="110.25" customHeight="1" x14ac:dyDescent="0.25">
      <c r="A2704" s="77">
        <v>2231</v>
      </c>
      <c r="B2704" s="71" t="s">
        <v>2910</v>
      </c>
      <c r="C2704" s="67" t="s">
        <v>74</v>
      </c>
      <c r="D2704" s="1" t="s">
        <v>2870</v>
      </c>
      <c r="E2704" s="73">
        <v>100</v>
      </c>
      <c r="F2704" s="67" t="s">
        <v>2894</v>
      </c>
      <c r="G2704" s="73">
        <v>460</v>
      </c>
      <c r="H2704" s="67" t="s">
        <v>15</v>
      </c>
      <c r="I2704" s="72">
        <v>37850902.939999998</v>
      </c>
      <c r="J2704" s="164">
        <v>2.5292370177150509E-3</v>
      </c>
      <c r="K2704" s="164">
        <v>7.8787744955504654E-2</v>
      </c>
      <c r="L2704" s="72">
        <v>40904673.090000004</v>
      </c>
    </row>
    <row r="2705" spans="1:12" ht="110.25" customHeight="1" x14ac:dyDescent="0.25">
      <c r="A2705" s="77">
        <v>2232</v>
      </c>
      <c r="B2705" s="71" t="s">
        <v>2911</v>
      </c>
      <c r="C2705" s="67" t="s">
        <v>74</v>
      </c>
      <c r="D2705" s="1" t="s">
        <v>2870</v>
      </c>
      <c r="E2705" s="73">
        <v>100</v>
      </c>
      <c r="F2705" s="67" t="s">
        <v>2894</v>
      </c>
      <c r="G2705" s="73">
        <v>71</v>
      </c>
      <c r="H2705" s="67" t="s">
        <v>15</v>
      </c>
      <c r="I2705" s="72">
        <v>15251568.26</v>
      </c>
      <c r="J2705" s="164">
        <v>3.9038223534297524E-4</v>
      </c>
      <c r="K2705" s="164">
        <v>3.1746578731428013E-2</v>
      </c>
      <c r="L2705" s="72">
        <v>15251568.26</v>
      </c>
    </row>
    <row r="2706" spans="1:12" ht="110.25" customHeight="1" x14ac:dyDescent="0.25">
      <c r="A2706" s="77">
        <v>2233</v>
      </c>
      <c r="B2706" s="71" t="s">
        <v>2912</v>
      </c>
      <c r="C2706" s="67" t="s">
        <v>74</v>
      </c>
      <c r="D2706" s="1" t="s">
        <v>2870</v>
      </c>
      <c r="E2706" s="73">
        <v>100</v>
      </c>
      <c r="F2706" s="67" t="s">
        <v>2894</v>
      </c>
      <c r="G2706" s="73">
        <v>264</v>
      </c>
      <c r="H2706" s="67" t="s">
        <v>15</v>
      </c>
      <c r="I2706" s="72">
        <v>21251951.010000002</v>
      </c>
      <c r="J2706" s="164">
        <v>1.451562114514725E-3</v>
      </c>
      <c r="K2706" s="164">
        <v>4.4236548296798968E-2</v>
      </c>
      <c r="L2706" s="72">
        <v>22992063.629999999</v>
      </c>
    </row>
    <row r="2707" spans="1:12" ht="110.25" customHeight="1" x14ac:dyDescent="0.25">
      <c r="A2707" s="77">
        <v>2234</v>
      </c>
      <c r="B2707" s="71" t="s">
        <v>2913</v>
      </c>
      <c r="C2707" s="67" t="s">
        <v>74</v>
      </c>
      <c r="D2707" s="1" t="s">
        <v>2870</v>
      </c>
      <c r="E2707" s="73">
        <v>100</v>
      </c>
      <c r="F2707" s="67" t="s">
        <v>2894</v>
      </c>
      <c r="G2707" s="73">
        <v>61</v>
      </c>
      <c r="H2707" s="67" t="s">
        <v>15</v>
      </c>
      <c r="I2707" s="72">
        <v>12201578.27</v>
      </c>
      <c r="J2707" s="164">
        <v>3.3539882191438723E-4</v>
      </c>
      <c r="K2707" s="164">
        <v>2.5397936696920122E-2</v>
      </c>
      <c r="L2707" s="72">
        <v>12201578.27</v>
      </c>
    </row>
    <row r="2708" spans="1:12" ht="110.25" customHeight="1" x14ac:dyDescent="0.25">
      <c r="A2708" s="77">
        <v>2235</v>
      </c>
      <c r="B2708" s="71" t="s">
        <v>2914</v>
      </c>
      <c r="C2708" s="67" t="s">
        <v>74</v>
      </c>
      <c r="D2708" s="1" t="s">
        <v>2870</v>
      </c>
      <c r="E2708" s="73">
        <v>100</v>
      </c>
      <c r="F2708" s="67" t="s">
        <v>2894</v>
      </c>
      <c r="G2708" s="73">
        <v>163</v>
      </c>
      <c r="H2708" s="67" t="s">
        <v>15</v>
      </c>
      <c r="I2708" s="72">
        <v>29660432.25</v>
      </c>
      <c r="J2708" s="164">
        <v>8.9622963888598547E-4</v>
      </c>
      <c r="K2708" s="164">
        <v>6.1739044246510263E-2</v>
      </c>
      <c r="L2708" s="72">
        <v>32439990.73</v>
      </c>
    </row>
    <row r="2709" spans="1:12" ht="110.25" customHeight="1" x14ac:dyDescent="0.25">
      <c r="A2709" s="77">
        <v>2236</v>
      </c>
      <c r="B2709" s="71" t="s">
        <v>2915</v>
      </c>
      <c r="C2709" s="67" t="s">
        <v>74</v>
      </c>
      <c r="D2709" s="1" t="s">
        <v>2870</v>
      </c>
      <c r="E2709" s="73">
        <v>100</v>
      </c>
      <c r="F2709" s="67" t="s">
        <v>2894</v>
      </c>
      <c r="G2709" s="73">
        <v>359</v>
      </c>
      <c r="H2709" s="67" t="s">
        <v>15</v>
      </c>
      <c r="I2709" s="72">
        <v>24335427.23</v>
      </c>
      <c r="J2709" s="164">
        <v>1.9739045420863115E-3</v>
      </c>
      <c r="K2709" s="164">
        <v>5.065489288379136E-2</v>
      </c>
      <c r="L2709" s="72">
        <v>27222461.210000001</v>
      </c>
    </row>
    <row r="2710" spans="1:12" ht="110.25" customHeight="1" x14ac:dyDescent="0.25">
      <c r="A2710" s="77">
        <v>2237</v>
      </c>
      <c r="B2710" s="71" t="s">
        <v>2916</v>
      </c>
      <c r="C2710" s="67" t="s">
        <v>74</v>
      </c>
      <c r="D2710" s="1" t="s">
        <v>2870</v>
      </c>
      <c r="E2710" s="73">
        <v>100</v>
      </c>
      <c r="F2710" s="67" t="s">
        <v>2894</v>
      </c>
      <c r="G2710" s="73">
        <v>655</v>
      </c>
      <c r="H2710" s="67" t="s">
        <v>15</v>
      </c>
      <c r="I2710" s="72">
        <v>44497511.200000003</v>
      </c>
      <c r="J2710" s="164">
        <v>3.6014135795725179E-3</v>
      </c>
      <c r="K2710" s="164">
        <v>9.2622851537721138E-2</v>
      </c>
      <c r="L2710" s="72">
        <v>47361034</v>
      </c>
    </row>
    <row r="2711" spans="1:12" ht="110.25" customHeight="1" x14ac:dyDescent="0.25">
      <c r="A2711" s="77">
        <v>2238</v>
      </c>
      <c r="B2711" s="71" t="s">
        <v>2917</v>
      </c>
      <c r="C2711" s="67" t="s">
        <v>74</v>
      </c>
      <c r="D2711" s="1" t="s">
        <v>2870</v>
      </c>
      <c r="E2711" s="73">
        <v>100</v>
      </c>
      <c r="F2711" s="67" t="s">
        <v>2894</v>
      </c>
      <c r="G2711" s="73">
        <v>45</v>
      </c>
      <c r="H2711" s="67" t="s">
        <v>15</v>
      </c>
      <c r="I2711" s="72">
        <v>10691530.51</v>
      </c>
      <c r="J2711" s="164">
        <v>2.4742536042864625E-4</v>
      </c>
      <c r="K2711" s="164">
        <v>2.2254728779949069E-2</v>
      </c>
      <c r="L2711" s="72">
        <v>10691530.51</v>
      </c>
    </row>
    <row r="2712" spans="1:12" ht="110.25" customHeight="1" x14ac:dyDescent="0.25">
      <c r="A2712" s="77">
        <v>2239</v>
      </c>
      <c r="B2712" s="71" t="s">
        <v>2918</v>
      </c>
      <c r="C2712" s="67" t="s">
        <v>74</v>
      </c>
      <c r="D2712" s="1" t="s">
        <v>2870</v>
      </c>
      <c r="E2712" s="73">
        <v>100</v>
      </c>
      <c r="F2712" s="67" t="s">
        <v>2894</v>
      </c>
      <c r="G2712" s="73">
        <v>152</v>
      </c>
      <c r="H2712" s="67" t="s">
        <v>15</v>
      </c>
      <c r="I2712" s="72">
        <v>12647885.65</v>
      </c>
      <c r="J2712" s="164">
        <v>8.357478841145386E-4</v>
      </c>
      <c r="K2712" s="164">
        <v>2.6326938366522026E-2</v>
      </c>
      <c r="L2712" s="72">
        <v>12647885.65</v>
      </c>
    </row>
    <row r="2713" spans="1:12" ht="110.25" customHeight="1" x14ac:dyDescent="0.25">
      <c r="A2713" s="77">
        <v>2240</v>
      </c>
      <c r="B2713" s="71" t="s">
        <v>2919</v>
      </c>
      <c r="C2713" s="67" t="s">
        <v>74</v>
      </c>
      <c r="D2713" s="1" t="s">
        <v>2870</v>
      </c>
      <c r="E2713" s="73">
        <v>100</v>
      </c>
      <c r="F2713" s="67" t="s">
        <v>2894</v>
      </c>
      <c r="G2713" s="73">
        <v>1095</v>
      </c>
      <c r="H2713" s="67" t="s">
        <v>15</v>
      </c>
      <c r="I2713" s="72">
        <v>58592766.549999997</v>
      </c>
      <c r="J2713" s="164">
        <v>6.0206837704303937E-3</v>
      </c>
      <c r="K2713" s="164">
        <v>0.12196253163356702</v>
      </c>
      <c r="L2713" s="72">
        <v>63406875.590000004</v>
      </c>
    </row>
    <row r="2714" spans="1:12" ht="110.25" customHeight="1" x14ac:dyDescent="0.25">
      <c r="A2714" s="77">
        <v>2241</v>
      </c>
      <c r="B2714" s="71" t="s">
        <v>2920</v>
      </c>
      <c r="C2714" s="67" t="s">
        <v>74</v>
      </c>
      <c r="D2714" s="1" t="s">
        <v>2870</v>
      </c>
      <c r="E2714" s="73">
        <v>100</v>
      </c>
      <c r="F2714" s="67" t="s">
        <v>2894</v>
      </c>
      <c r="G2714" s="73">
        <v>159</v>
      </c>
      <c r="H2714" s="67" t="s">
        <v>15</v>
      </c>
      <c r="I2714" s="72">
        <v>17898388.239999998</v>
      </c>
      <c r="J2714" s="164">
        <v>8.7423627351455033E-4</v>
      </c>
      <c r="K2714" s="164">
        <v>3.7256010774778199E-2</v>
      </c>
      <c r="L2714" s="72">
        <v>19374644.899999999</v>
      </c>
    </row>
    <row r="2715" spans="1:12" ht="110.25" customHeight="1" x14ac:dyDescent="0.25">
      <c r="A2715" s="77">
        <v>2242</v>
      </c>
      <c r="B2715" s="71" t="s">
        <v>2921</v>
      </c>
      <c r="C2715" s="67" t="s">
        <v>74</v>
      </c>
      <c r="D2715" s="1" t="s">
        <v>2870</v>
      </c>
      <c r="E2715" s="73">
        <v>100</v>
      </c>
      <c r="F2715" s="67" t="s">
        <v>2894</v>
      </c>
      <c r="G2715" s="73">
        <v>1445</v>
      </c>
      <c r="H2715" s="67" t="s">
        <v>15</v>
      </c>
      <c r="I2715" s="72">
        <v>81451141.079999998</v>
      </c>
      <c r="J2715" s="164">
        <v>7.9451032404309757E-3</v>
      </c>
      <c r="K2715" s="164">
        <v>0.1695428967683662</v>
      </c>
      <c r="L2715" s="72">
        <v>87755193.680000007</v>
      </c>
    </row>
    <row r="2716" spans="1:12" ht="94.5" customHeight="1" x14ac:dyDescent="0.25">
      <c r="A2716" s="77">
        <v>2243</v>
      </c>
      <c r="B2716" s="71" t="s">
        <v>2922</v>
      </c>
      <c r="C2716" s="67" t="s">
        <v>74</v>
      </c>
      <c r="D2716" s="1" t="s">
        <v>2870</v>
      </c>
      <c r="E2716" s="73">
        <v>100</v>
      </c>
      <c r="F2716" s="67" t="s">
        <v>2892</v>
      </c>
      <c r="G2716" s="73">
        <v>728</v>
      </c>
      <c r="H2716" s="67" t="s">
        <v>15</v>
      </c>
      <c r="I2716" s="72">
        <v>31635176.940000001</v>
      </c>
      <c r="J2716" s="164">
        <v>4.0027924976012118E-3</v>
      </c>
      <c r="K2716" s="164">
        <v>6.5849532211211842E-2</v>
      </c>
      <c r="L2716" s="72">
        <v>36054598.460000001</v>
      </c>
    </row>
    <row r="2717" spans="1:12" ht="110.25" customHeight="1" x14ac:dyDescent="0.25">
      <c r="A2717" s="77">
        <v>2244</v>
      </c>
      <c r="B2717" s="71" t="s">
        <v>2923</v>
      </c>
      <c r="C2717" s="67" t="s">
        <v>74</v>
      </c>
      <c r="D2717" s="1" t="s">
        <v>2870</v>
      </c>
      <c r="E2717" s="73">
        <v>100</v>
      </c>
      <c r="F2717" s="67" t="s">
        <v>2894</v>
      </c>
      <c r="G2717" s="73">
        <v>46</v>
      </c>
      <c r="H2717" s="67" t="s">
        <v>15</v>
      </c>
      <c r="I2717" s="72">
        <v>9376998.8300000001</v>
      </c>
      <c r="J2717" s="164">
        <v>2.5292370177150511E-4</v>
      </c>
      <c r="K2717" s="164">
        <v>1.9518493216323408E-2</v>
      </c>
      <c r="L2717" s="72">
        <v>9376998.8300000001</v>
      </c>
    </row>
    <row r="2718" spans="1:12" ht="94.5" customHeight="1" x14ac:dyDescent="0.25">
      <c r="A2718" s="77">
        <v>2245</v>
      </c>
      <c r="B2718" s="71" t="s">
        <v>2924</v>
      </c>
      <c r="C2718" s="67" t="s">
        <v>74</v>
      </c>
      <c r="D2718" s="1" t="s">
        <v>2870</v>
      </c>
      <c r="E2718" s="73">
        <v>100</v>
      </c>
      <c r="F2718" s="67" t="s">
        <v>2892</v>
      </c>
      <c r="G2718" s="73">
        <v>97</v>
      </c>
      <c r="H2718" s="67" t="s">
        <v>15</v>
      </c>
      <c r="I2718" s="72">
        <v>12338823.310000001</v>
      </c>
      <c r="J2718" s="164">
        <v>5.3333911025730423E-4</v>
      </c>
      <c r="K2718" s="164">
        <v>2.5683616201714735E-2</v>
      </c>
      <c r="L2718" s="72">
        <v>12338823.310000001</v>
      </c>
    </row>
    <row r="2719" spans="1:12" ht="110.25" customHeight="1" x14ac:dyDescent="0.25">
      <c r="A2719" s="77">
        <v>2246</v>
      </c>
      <c r="B2719" s="71" t="s">
        <v>2925</v>
      </c>
      <c r="C2719" s="67" t="s">
        <v>74</v>
      </c>
      <c r="D2719" s="1" t="s">
        <v>2870</v>
      </c>
      <c r="E2719" s="73">
        <v>100</v>
      </c>
      <c r="F2719" s="67" t="s">
        <v>2894</v>
      </c>
      <c r="G2719" s="73">
        <v>276</v>
      </c>
      <c r="H2719" s="67" t="s">
        <v>15</v>
      </c>
      <c r="I2719" s="72">
        <v>27030252.969999999</v>
      </c>
      <c r="J2719" s="164">
        <v>1.5175422106290307E-3</v>
      </c>
      <c r="K2719" s="164">
        <v>5.626425029962924E-2</v>
      </c>
      <c r="L2719" s="72">
        <v>29011723.899999999</v>
      </c>
    </row>
    <row r="2720" spans="1:12" ht="110.25" customHeight="1" x14ac:dyDescent="0.25">
      <c r="A2720" s="77">
        <v>2247</v>
      </c>
      <c r="B2720" s="71" t="s">
        <v>2926</v>
      </c>
      <c r="C2720" s="67" t="s">
        <v>74</v>
      </c>
      <c r="D2720" s="1" t="s">
        <v>2870</v>
      </c>
      <c r="E2720" s="73">
        <v>100</v>
      </c>
      <c r="F2720" s="67" t="s">
        <v>2894</v>
      </c>
      <c r="G2720" s="73">
        <v>355</v>
      </c>
      <c r="H2720" s="67" t="s">
        <v>15</v>
      </c>
      <c r="I2720" s="72">
        <v>25005750.420000002</v>
      </c>
      <c r="J2720" s="164">
        <v>1.9519111767148762E-3</v>
      </c>
      <c r="K2720" s="164">
        <v>5.2050189915811923E-2</v>
      </c>
      <c r="L2720" s="72">
        <v>27975091.559999999</v>
      </c>
    </row>
    <row r="2721" spans="1:12" ht="110.25" customHeight="1" x14ac:dyDescent="0.25">
      <c r="A2721" s="77">
        <v>2248</v>
      </c>
      <c r="B2721" s="71" t="s">
        <v>2927</v>
      </c>
      <c r="C2721" s="67" t="s">
        <v>74</v>
      </c>
      <c r="D2721" s="1" t="s">
        <v>2870</v>
      </c>
      <c r="E2721" s="73">
        <v>100</v>
      </c>
      <c r="F2721" s="67" t="s">
        <v>2894</v>
      </c>
      <c r="G2721" s="73">
        <v>199</v>
      </c>
      <c r="H2721" s="67" t="s">
        <v>15</v>
      </c>
      <c r="I2721" s="72">
        <v>22447419.960000001</v>
      </c>
      <c r="J2721" s="164">
        <v>1.0941699272289025E-3</v>
      </c>
      <c r="K2721" s="164">
        <v>4.6724951357728028E-2</v>
      </c>
      <c r="L2721" s="72">
        <v>25446865.120000001</v>
      </c>
    </row>
    <row r="2722" spans="1:12" ht="110.25" customHeight="1" x14ac:dyDescent="0.25">
      <c r="A2722" s="77">
        <v>2249</v>
      </c>
      <c r="B2722" s="71" t="s">
        <v>2928</v>
      </c>
      <c r="C2722" s="67" t="s">
        <v>74</v>
      </c>
      <c r="D2722" s="1" t="s">
        <v>2870</v>
      </c>
      <c r="E2722" s="73">
        <v>100</v>
      </c>
      <c r="F2722" s="67" t="s">
        <v>2894</v>
      </c>
      <c r="G2722" s="73">
        <v>473</v>
      </c>
      <c r="H2722" s="67" t="s">
        <v>15</v>
      </c>
      <c r="I2722" s="72">
        <v>30495712.440000001</v>
      </c>
      <c r="J2722" s="164">
        <v>2.6007154551722154E-3</v>
      </c>
      <c r="K2722" s="164">
        <v>6.3477704026448006E-2</v>
      </c>
      <c r="L2722" s="72">
        <v>32848438.449999999</v>
      </c>
    </row>
    <row r="2723" spans="1:12" ht="94.5" customHeight="1" x14ac:dyDescent="0.25">
      <c r="A2723" s="77">
        <v>2250</v>
      </c>
      <c r="B2723" s="71" t="s">
        <v>2929</v>
      </c>
      <c r="C2723" s="67" t="s">
        <v>74</v>
      </c>
      <c r="D2723" s="1" t="s">
        <v>2870</v>
      </c>
      <c r="E2723" s="73">
        <v>100</v>
      </c>
      <c r="F2723" s="67" t="s">
        <v>2892</v>
      </c>
      <c r="G2723" s="73">
        <v>267</v>
      </c>
      <c r="H2723" s="67" t="s">
        <v>15</v>
      </c>
      <c r="I2723" s="72">
        <v>20534430.23</v>
      </c>
      <c r="J2723" s="164">
        <v>1.4680571385433014E-3</v>
      </c>
      <c r="K2723" s="164">
        <v>4.2743008121429109E-2</v>
      </c>
      <c r="L2723" s="72">
        <v>22875482.93</v>
      </c>
    </row>
    <row r="2724" spans="1:12" ht="94.5" customHeight="1" x14ac:dyDescent="0.25">
      <c r="A2724" s="77">
        <v>2251</v>
      </c>
      <c r="B2724" s="71" t="s">
        <v>2930</v>
      </c>
      <c r="C2724" s="67" t="s">
        <v>74</v>
      </c>
      <c r="D2724" s="1" t="s">
        <v>2870</v>
      </c>
      <c r="E2724" s="73">
        <v>100</v>
      </c>
      <c r="F2724" s="67" t="s">
        <v>2892</v>
      </c>
      <c r="G2724" s="73">
        <v>1954</v>
      </c>
      <c r="H2724" s="67" t="s">
        <v>15</v>
      </c>
      <c r="I2724" s="72">
        <v>114735109.97</v>
      </c>
      <c r="J2724" s="164">
        <v>1.0743758983946108E-2</v>
      </c>
      <c r="K2724" s="164">
        <v>0.23882443692525929</v>
      </c>
      <c r="L2724" s="72">
        <v>128196514.61</v>
      </c>
    </row>
    <row r="2725" spans="1:12" ht="94.5" customHeight="1" x14ac:dyDescent="0.25">
      <c r="A2725" s="77">
        <v>2252</v>
      </c>
      <c r="B2725" s="71" t="s">
        <v>2931</v>
      </c>
      <c r="C2725" s="67" t="s">
        <v>74</v>
      </c>
      <c r="D2725" s="1" t="s">
        <v>2870</v>
      </c>
      <c r="E2725" s="73">
        <v>100</v>
      </c>
      <c r="F2725" s="67" t="s">
        <v>2892</v>
      </c>
      <c r="G2725" s="73">
        <v>1322</v>
      </c>
      <c r="H2725" s="67" t="s">
        <v>15</v>
      </c>
      <c r="I2725" s="72">
        <v>90295053.870000005</v>
      </c>
      <c r="J2725" s="164">
        <v>7.2688072552593427E-3</v>
      </c>
      <c r="K2725" s="164">
        <v>0.18795175603420136</v>
      </c>
      <c r="L2725" s="72">
        <v>98492042.719999999</v>
      </c>
    </row>
    <row r="2726" spans="1:12" ht="94.5" customHeight="1" x14ac:dyDescent="0.25">
      <c r="A2726" s="77">
        <v>2253</v>
      </c>
      <c r="B2726" s="71" t="s">
        <v>2932</v>
      </c>
      <c r="C2726" s="67" t="s">
        <v>74</v>
      </c>
      <c r="D2726" s="1" t="s">
        <v>2870</v>
      </c>
      <c r="E2726" s="73">
        <v>100</v>
      </c>
      <c r="F2726" s="67" t="s">
        <v>2892</v>
      </c>
      <c r="G2726" s="73">
        <v>1941</v>
      </c>
      <c r="H2726" s="67" t="s">
        <v>15</v>
      </c>
      <c r="I2726" s="72">
        <v>55373710.369999997</v>
      </c>
      <c r="J2726" s="164">
        <v>1.0672280546488944E-2</v>
      </c>
      <c r="K2726" s="164">
        <v>0.11526197345377102</v>
      </c>
      <c r="L2726" s="72">
        <v>60415523.350000001</v>
      </c>
    </row>
    <row r="2727" spans="1:12" ht="78.75" customHeight="1" x14ac:dyDescent="0.25">
      <c r="A2727" s="77">
        <v>2254</v>
      </c>
      <c r="B2727" s="71" t="s">
        <v>2933</v>
      </c>
      <c r="C2727" s="67" t="s">
        <v>74</v>
      </c>
      <c r="D2727" s="1" t="s">
        <v>2870</v>
      </c>
      <c r="E2727" s="73">
        <v>100</v>
      </c>
      <c r="F2727" s="67" t="s">
        <v>2934</v>
      </c>
      <c r="G2727" s="73">
        <v>90</v>
      </c>
      <c r="H2727" s="67" t="s">
        <v>15</v>
      </c>
      <c r="I2727" s="72">
        <v>13213075.109999999</v>
      </c>
      <c r="J2727" s="164">
        <v>4.948507208572925E-4</v>
      </c>
      <c r="K2727" s="164">
        <v>2.7503396510640987E-2</v>
      </c>
      <c r="L2727" s="72">
        <v>13213075.109999999</v>
      </c>
    </row>
    <row r="2728" spans="1:12" ht="78.75" customHeight="1" x14ac:dyDescent="0.25">
      <c r="A2728" s="77">
        <v>2255</v>
      </c>
      <c r="B2728" s="71" t="s">
        <v>2935</v>
      </c>
      <c r="C2728" s="67" t="s">
        <v>74</v>
      </c>
      <c r="D2728" s="1" t="s">
        <v>2870</v>
      </c>
      <c r="E2728" s="73">
        <v>100</v>
      </c>
      <c r="F2728" s="67" t="s">
        <v>2934</v>
      </c>
      <c r="G2728" s="73">
        <v>0</v>
      </c>
      <c r="H2728" s="67" t="s">
        <v>15</v>
      </c>
      <c r="I2728" s="72">
        <v>2108489.77</v>
      </c>
      <c r="J2728" s="164">
        <v>0</v>
      </c>
      <c r="K2728" s="164">
        <v>4.3888822019222005E-3</v>
      </c>
      <c r="L2728" s="72">
        <v>2108489.77</v>
      </c>
    </row>
    <row r="2729" spans="1:12" ht="78.75" customHeight="1" x14ac:dyDescent="0.25">
      <c r="A2729" s="77">
        <v>2256</v>
      </c>
      <c r="B2729" s="71" t="s">
        <v>2936</v>
      </c>
      <c r="C2729" s="67" t="s">
        <v>74</v>
      </c>
      <c r="D2729" s="1" t="s">
        <v>2870</v>
      </c>
      <c r="E2729" s="73">
        <v>100</v>
      </c>
      <c r="F2729" s="67" t="s">
        <v>2934</v>
      </c>
      <c r="G2729" s="73">
        <v>370</v>
      </c>
      <c r="H2729" s="67" t="s">
        <v>15</v>
      </c>
      <c r="I2729" s="72">
        <v>34533155.57</v>
      </c>
      <c r="J2729" s="164">
        <v>2.0343862968577584E-3</v>
      </c>
      <c r="K2729" s="164">
        <v>7.1881758220426889E-2</v>
      </c>
      <c r="L2729" s="72">
        <v>36072857.560000002</v>
      </c>
    </row>
    <row r="2730" spans="1:12" ht="78.75" customHeight="1" x14ac:dyDescent="0.25">
      <c r="A2730" s="77">
        <v>2257</v>
      </c>
      <c r="B2730" s="71" t="s">
        <v>2937</v>
      </c>
      <c r="C2730" s="67" t="s">
        <v>74</v>
      </c>
      <c r="D2730" s="1" t="s">
        <v>2870</v>
      </c>
      <c r="E2730" s="73">
        <v>100</v>
      </c>
      <c r="F2730" s="67" t="s">
        <v>2934</v>
      </c>
      <c r="G2730" s="73">
        <v>155</v>
      </c>
      <c r="H2730" s="67" t="s">
        <v>15</v>
      </c>
      <c r="I2730" s="72">
        <v>20852138.550000001</v>
      </c>
      <c r="J2730" s="164">
        <v>8.5224290814311498E-4</v>
      </c>
      <c r="K2730" s="164">
        <v>4.3404327142697402E-2</v>
      </c>
      <c r="L2730" s="72">
        <v>20852138.550000001</v>
      </c>
    </row>
    <row r="2731" spans="1:12" ht="78.75" customHeight="1" x14ac:dyDescent="0.25">
      <c r="A2731" s="77">
        <v>2258</v>
      </c>
      <c r="B2731" s="71" t="s">
        <v>2938</v>
      </c>
      <c r="C2731" s="67" t="s">
        <v>74</v>
      </c>
      <c r="D2731" s="1" t="s">
        <v>2870</v>
      </c>
      <c r="E2731" s="73">
        <v>100</v>
      </c>
      <c r="F2731" s="67" t="s">
        <v>2934</v>
      </c>
      <c r="G2731" s="73">
        <v>410</v>
      </c>
      <c r="H2731" s="67" t="s">
        <v>15</v>
      </c>
      <c r="I2731" s="72">
        <v>43001020.75</v>
      </c>
      <c r="J2731" s="164">
        <v>2.2543199505721109E-3</v>
      </c>
      <c r="K2731" s="164">
        <v>8.9507863552101663E-2</v>
      </c>
      <c r="L2731" s="72">
        <v>43131020.75</v>
      </c>
    </row>
    <row r="2732" spans="1:12" ht="78.75" customHeight="1" x14ac:dyDescent="0.25">
      <c r="A2732" s="77">
        <v>2259</v>
      </c>
      <c r="B2732" s="71" t="s">
        <v>2939</v>
      </c>
      <c r="C2732" s="67" t="s">
        <v>74</v>
      </c>
      <c r="D2732" s="1" t="s">
        <v>2870</v>
      </c>
      <c r="E2732" s="73">
        <v>100</v>
      </c>
      <c r="F2732" s="67" t="s">
        <v>2934</v>
      </c>
      <c r="G2732" s="73">
        <v>147</v>
      </c>
      <c r="H2732" s="67" t="s">
        <v>15</v>
      </c>
      <c r="I2732" s="72">
        <v>19256399.18</v>
      </c>
      <c r="J2732" s="164">
        <v>8.0825617740024449E-4</v>
      </c>
      <c r="K2732" s="164">
        <v>4.0082749670732935E-2</v>
      </c>
      <c r="L2732" s="72">
        <v>19256399.18</v>
      </c>
    </row>
    <row r="2733" spans="1:12" ht="78.75" customHeight="1" x14ac:dyDescent="0.25">
      <c r="A2733" s="77">
        <v>2260</v>
      </c>
      <c r="B2733" s="71" t="s">
        <v>2940</v>
      </c>
      <c r="C2733" s="67" t="s">
        <v>74</v>
      </c>
      <c r="D2733" s="1" t="s">
        <v>2870</v>
      </c>
      <c r="E2733" s="73">
        <v>100</v>
      </c>
      <c r="F2733" s="67" t="s">
        <v>2934</v>
      </c>
      <c r="G2733" s="73">
        <v>350</v>
      </c>
      <c r="H2733" s="67" t="s">
        <v>15</v>
      </c>
      <c r="I2733" s="72">
        <v>32297538.989999998</v>
      </c>
      <c r="J2733" s="164">
        <v>1.9244194700005824E-3</v>
      </c>
      <c r="K2733" s="164">
        <v>6.7228257900961652E-2</v>
      </c>
      <c r="L2733" s="72">
        <v>32711041.920000002</v>
      </c>
    </row>
    <row r="2734" spans="1:12" ht="78.75" customHeight="1" x14ac:dyDescent="0.25">
      <c r="A2734" s="77">
        <v>2261</v>
      </c>
      <c r="B2734" s="71" t="s">
        <v>2941</v>
      </c>
      <c r="C2734" s="67" t="s">
        <v>74</v>
      </c>
      <c r="D2734" s="1" t="s">
        <v>2870</v>
      </c>
      <c r="E2734" s="73">
        <v>100</v>
      </c>
      <c r="F2734" s="67" t="s">
        <v>2934</v>
      </c>
      <c r="G2734" s="73">
        <v>455</v>
      </c>
      <c r="H2734" s="67" t="s">
        <v>15</v>
      </c>
      <c r="I2734" s="72">
        <v>52322342.479999997</v>
      </c>
      <c r="J2734" s="164">
        <v>2.5017453110007569E-3</v>
      </c>
      <c r="K2734" s="164">
        <v>0.10891046328071578</v>
      </c>
      <c r="L2734" s="72">
        <v>52322342.479999997</v>
      </c>
    </row>
    <row r="2735" spans="1:12" ht="78.75" customHeight="1" x14ac:dyDescent="0.25">
      <c r="A2735" s="77">
        <v>2262</v>
      </c>
      <c r="B2735" s="71" t="s">
        <v>2942</v>
      </c>
      <c r="C2735" s="67" t="s">
        <v>74</v>
      </c>
      <c r="D2735" s="1" t="s">
        <v>2870</v>
      </c>
      <c r="E2735" s="73">
        <v>100</v>
      </c>
      <c r="F2735" s="67" t="s">
        <v>2934</v>
      </c>
      <c r="G2735" s="73">
        <v>325</v>
      </c>
      <c r="H2735" s="67" t="s">
        <v>15</v>
      </c>
      <c r="I2735" s="72">
        <v>31211060.690000001</v>
      </c>
      <c r="J2735" s="164">
        <v>1.786960936429112E-3</v>
      </c>
      <c r="K2735" s="164">
        <v>6.4966722018032191E-2</v>
      </c>
      <c r="L2735" s="72">
        <v>31351060.690000001</v>
      </c>
    </row>
    <row r="2736" spans="1:12" ht="78.75" customHeight="1" x14ac:dyDescent="0.25">
      <c r="A2736" s="77">
        <v>2263</v>
      </c>
      <c r="B2736" s="71" t="s">
        <v>2943</v>
      </c>
      <c r="C2736" s="67" t="s">
        <v>74</v>
      </c>
      <c r="D2736" s="1" t="s">
        <v>2870</v>
      </c>
      <c r="E2736" s="73">
        <v>100</v>
      </c>
      <c r="F2736" s="67" t="s">
        <v>2934</v>
      </c>
      <c r="G2736" s="73">
        <v>800</v>
      </c>
      <c r="H2736" s="67" t="s">
        <v>15</v>
      </c>
      <c r="I2736" s="72">
        <v>88954141.469999999</v>
      </c>
      <c r="J2736" s="164">
        <v>4.3986730742870449E-3</v>
      </c>
      <c r="K2736" s="164">
        <v>0.18516060824186617</v>
      </c>
      <c r="L2736" s="72">
        <v>89954009.200000003</v>
      </c>
    </row>
    <row r="2737" spans="1:12" ht="78.75" customHeight="1" x14ac:dyDescent="0.25">
      <c r="A2737" s="77">
        <v>2264</v>
      </c>
      <c r="B2737" s="71" t="s">
        <v>2944</v>
      </c>
      <c r="C2737" s="67" t="s">
        <v>74</v>
      </c>
      <c r="D2737" s="1" t="s">
        <v>2870</v>
      </c>
      <c r="E2737" s="73">
        <v>100</v>
      </c>
      <c r="F2737" s="67" t="s">
        <v>2934</v>
      </c>
      <c r="G2737" s="73">
        <v>175</v>
      </c>
      <c r="H2737" s="67" t="s">
        <v>15</v>
      </c>
      <c r="I2737" s="72">
        <v>19971753.870000001</v>
      </c>
      <c r="J2737" s="164">
        <v>9.6220973500029121E-4</v>
      </c>
      <c r="K2737" s="164">
        <v>4.1571781067362652E-2</v>
      </c>
      <c r="L2737" s="72">
        <v>19971753.870000001</v>
      </c>
    </row>
    <row r="2738" spans="1:12" ht="78.75" customHeight="1" x14ac:dyDescent="0.25">
      <c r="A2738" s="77">
        <v>2265</v>
      </c>
      <c r="B2738" s="71" t="s">
        <v>2945</v>
      </c>
      <c r="C2738" s="67" t="s">
        <v>74</v>
      </c>
      <c r="D2738" s="1" t="s">
        <v>2870</v>
      </c>
      <c r="E2738" s="73">
        <v>100</v>
      </c>
      <c r="F2738" s="67" t="s">
        <v>2934</v>
      </c>
      <c r="G2738" s="73">
        <v>207</v>
      </c>
      <c r="H2738" s="67" t="s">
        <v>15</v>
      </c>
      <c r="I2738" s="72">
        <v>22418714.969999999</v>
      </c>
      <c r="J2738" s="164">
        <v>1.138156657971773E-3</v>
      </c>
      <c r="K2738" s="164">
        <v>4.6665201094051215E-2</v>
      </c>
      <c r="L2738" s="72">
        <v>22418714.969999999</v>
      </c>
    </row>
    <row r="2739" spans="1:12" ht="78.75" customHeight="1" x14ac:dyDescent="0.25">
      <c r="A2739" s="77">
        <v>2266</v>
      </c>
      <c r="B2739" s="71" t="s">
        <v>2946</v>
      </c>
      <c r="C2739" s="67" t="s">
        <v>74</v>
      </c>
      <c r="D2739" s="1" t="s">
        <v>2870</v>
      </c>
      <c r="E2739" s="73">
        <v>100</v>
      </c>
      <c r="F2739" s="67" t="s">
        <v>2934</v>
      </c>
      <c r="G2739" s="73">
        <v>377</v>
      </c>
      <c r="H2739" s="67" t="s">
        <v>15</v>
      </c>
      <c r="I2739" s="72">
        <v>42782423.960000001</v>
      </c>
      <c r="J2739" s="164">
        <v>2.0728746862577704E-3</v>
      </c>
      <c r="K2739" s="164">
        <v>8.9052848035935175E-2</v>
      </c>
      <c r="L2739" s="72">
        <v>42922423.960000001</v>
      </c>
    </row>
    <row r="2740" spans="1:12" ht="78.75" customHeight="1" x14ac:dyDescent="0.25">
      <c r="A2740" s="77">
        <v>2267</v>
      </c>
      <c r="B2740" s="71" t="s">
        <v>2947</v>
      </c>
      <c r="C2740" s="67" t="s">
        <v>74</v>
      </c>
      <c r="D2740" s="1" t="s">
        <v>2870</v>
      </c>
      <c r="E2740" s="73">
        <v>100</v>
      </c>
      <c r="F2740" s="67" t="s">
        <v>2934</v>
      </c>
      <c r="G2740" s="73">
        <v>130</v>
      </c>
      <c r="H2740" s="67" t="s">
        <v>15</v>
      </c>
      <c r="I2740" s="72">
        <v>16804641.73</v>
      </c>
      <c r="J2740" s="164">
        <v>7.1478437457164485E-4</v>
      </c>
      <c r="K2740" s="164">
        <v>3.4979345903336352E-2</v>
      </c>
      <c r="L2740" s="72">
        <v>16804641.73</v>
      </c>
    </row>
    <row r="2741" spans="1:12" ht="78.75" customHeight="1" x14ac:dyDescent="0.25">
      <c r="A2741" s="77">
        <v>2268</v>
      </c>
      <c r="B2741" s="71" t="s">
        <v>2948</v>
      </c>
      <c r="C2741" s="67" t="s">
        <v>74</v>
      </c>
      <c r="D2741" s="1" t="s">
        <v>2870</v>
      </c>
      <c r="E2741" s="73">
        <v>100</v>
      </c>
      <c r="F2741" s="67" t="s">
        <v>2934</v>
      </c>
      <c r="G2741" s="73">
        <v>25</v>
      </c>
      <c r="H2741" s="67" t="s">
        <v>15</v>
      </c>
      <c r="I2741" s="72">
        <v>5697324.5800000001</v>
      </c>
      <c r="J2741" s="164">
        <v>1.3745853357147015E-4</v>
      </c>
      <c r="K2741" s="164">
        <v>1.1859145253399013E-2</v>
      </c>
      <c r="L2741" s="72">
        <v>5697324.5800000001</v>
      </c>
    </row>
    <row r="2742" spans="1:12" ht="78.75" customHeight="1" x14ac:dyDescent="0.25">
      <c r="A2742" s="77">
        <v>2269</v>
      </c>
      <c r="B2742" s="71" t="s">
        <v>2949</v>
      </c>
      <c r="C2742" s="67" t="s">
        <v>74</v>
      </c>
      <c r="D2742" s="1" t="s">
        <v>2870</v>
      </c>
      <c r="E2742" s="73">
        <v>100</v>
      </c>
      <c r="F2742" s="67" t="s">
        <v>2934</v>
      </c>
      <c r="G2742" s="73">
        <v>120</v>
      </c>
      <c r="H2742" s="67" t="s">
        <v>15</v>
      </c>
      <c r="I2742" s="72">
        <v>16134552.810000001</v>
      </c>
      <c r="J2742" s="164">
        <v>6.5980096114305674E-4</v>
      </c>
      <c r="K2742" s="164">
        <v>3.3584536511070115E-2</v>
      </c>
      <c r="L2742" s="72">
        <v>16134552.810000001</v>
      </c>
    </row>
    <row r="2743" spans="1:12" ht="78.75" customHeight="1" x14ac:dyDescent="0.25">
      <c r="A2743" s="77">
        <v>2270</v>
      </c>
      <c r="B2743" s="71" t="s">
        <v>2950</v>
      </c>
      <c r="C2743" s="67" t="s">
        <v>74</v>
      </c>
      <c r="D2743" s="1" t="s">
        <v>2870</v>
      </c>
      <c r="E2743" s="73">
        <v>100</v>
      </c>
      <c r="F2743" s="67" t="s">
        <v>2934</v>
      </c>
      <c r="G2743" s="73">
        <v>194</v>
      </c>
      <c r="H2743" s="67" t="s">
        <v>15</v>
      </c>
      <c r="I2743" s="72">
        <v>20326354.510000002</v>
      </c>
      <c r="J2743" s="164">
        <v>1.0666782205146085E-3</v>
      </c>
      <c r="K2743" s="164">
        <v>4.2309892515580025E-2</v>
      </c>
      <c r="L2743" s="72">
        <v>20513354.510000002</v>
      </c>
    </row>
    <row r="2744" spans="1:12" ht="78.75" customHeight="1" x14ac:dyDescent="0.25">
      <c r="A2744" s="77">
        <v>2271</v>
      </c>
      <c r="B2744" s="71" t="s">
        <v>2951</v>
      </c>
      <c r="C2744" s="67" t="s">
        <v>74</v>
      </c>
      <c r="D2744" s="1" t="s">
        <v>2870</v>
      </c>
      <c r="E2744" s="73">
        <v>100</v>
      </c>
      <c r="F2744" s="67" t="s">
        <v>2934</v>
      </c>
      <c r="G2744" s="73">
        <v>106</v>
      </c>
      <c r="H2744" s="67" t="s">
        <v>15</v>
      </c>
      <c r="I2744" s="72">
        <v>14137610.779999999</v>
      </c>
      <c r="J2744" s="164">
        <v>5.8282418234303348E-4</v>
      </c>
      <c r="K2744" s="164">
        <v>2.9427844143652369E-2</v>
      </c>
      <c r="L2744" s="72">
        <v>14137610.779999999</v>
      </c>
    </row>
    <row r="2745" spans="1:12" ht="78.75" customHeight="1" x14ac:dyDescent="0.25">
      <c r="A2745" s="77">
        <v>2272</v>
      </c>
      <c r="B2745" s="71" t="s">
        <v>2952</v>
      </c>
      <c r="C2745" s="67" t="s">
        <v>74</v>
      </c>
      <c r="D2745" s="1" t="s">
        <v>2870</v>
      </c>
      <c r="E2745" s="73">
        <v>100</v>
      </c>
      <c r="F2745" s="67" t="s">
        <v>2934</v>
      </c>
      <c r="G2745" s="73">
        <v>303</v>
      </c>
      <c r="H2745" s="67" t="s">
        <v>15</v>
      </c>
      <c r="I2745" s="72">
        <v>33545144.879999999</v>
      </c>
      <c r="J2745" s="164">
        <v>1.6659974268862184E-3</v>
      </c>
      <c r="K2745" s="164">
        <v>6.9825185504567872E-2</v>
      </c>
      <c r="L2745" s="72">
        <v>35880256.210000001</v>
      </c>
    </row>
    <row r="2746" spans="1:12" ht="78.75" customHeight="1" x14ac:dyDescent="0.25">
      <c r="A2746" s="77">
        <v>2273</v>
      </c>
      <c r="B2746" s="71" t="s">
        <v>2953</v>
      </c>
      <c r="C2746" s="67" t="s">
        <v>74</v>
      </c>
      <c r="D2746" s="1" t="s">
        <v>2870</v>
      </c>
      <c r="E2746" s="73">
        <v>100</v>
      </c>
      <c r="F2746" s="67" t="s">
        <v>2934</v>
      </c>
      <c r="G2746" s="73">
        <v>300</v>
      </c>
      <c r="H2746" s="67" t="s">
        <v>15</v>
      </c>
      <c r="I2746" s="72">
        <v>30819143.23</v>
      </c>
      <c r="J2746" s="164">
        <v>1.6495024028576422E-3</v>
      </c>
      <c r="K2746" s="164">
        <v>6.4150934533885873E-2</v>
      </c>
      <c r="L2746" s="72">
        <v>31226645.27</v>
      </c>
    </row>
    <row r="2747" spans="1:12" ht="78.75" customHeight="1" x14ac:dyDescent="0.25">
      <c r="A2747" s="77">
        <v>2274</v>
      </c>
      <c r="B2747" s="71" t="s">
        <v>2954</v>
      </c>
      <c r="C2747" s="67" t="s">
        <v>74</v>
      </c>
      <c r="D2747" s="1" t="s">
        <v>2870</v>
      </c>
      <c r="E2747" s="73">
        <v>100</v>
      </c>
      <c r="F2747" s="67" t="s">
        <v>2934</v>
      </c>
      <c r="G2747" s="73">
        <v>413</v>
      </c>
      <c r="H2747" s="67" t="s">
        <v>15</v>
      </c>
      <c r="I2747" s="72">
        <v>37089317.969999999</v>
      </c>
      <c r="J2747" s="164">
        <v>2.270814974600687E-3</v>
      </c>
      <c r="K2747" s="164">
        <v>7.7202483899158889E-2</v>
      </c>
      <c r="L2747" s="72">
        <v>37881087.969999999</v>
      </c>
    </row>
    <row r="2748" spans="1:12" ht="78.75" customHeight="1" x14ac:dyDescent="0.25">
      <c r="A2748" s="77">
        <v>2275</v>
      </c>
      <c r="B2748" s="71" t="s">
        <v>2955</v>
      </c>
      <c r="C2748" s="67" t="s">
        <v>74</v>
      </c>
      <c r="D2748" s="1" t="s">
        <v>2870</v>
      </c>
      <c r="E2748" s="73">
        <v>100</v>
      </c>
      <c r="F2748" s="67" t="s">
        <v>2956</v>
      </c>
      <c r="G2748" s="73">
        <v>1300</v>
      </c>
      <c r="H2748" s="67" t="s">
        <v>15</v>
      </c>
      <c r="I2748" s="72">
        <v>14062471.4</v>
      </c>
      <c r="J2748" s="164">
        <v>7.1478437457164479E-3</v>
      </c>
      <c r="K2748" s="164">
        <v>2.9271439359414095E-2</v>
      </c>
      <c r="L2748" s="72">
        <v>14448581.4</v>
      </c>
    </row>
    <row r="2749" spans="1:12" ht="78.75" customHeight="1" x14ac:dyDescent="0.25">
      <c r="A2749" s="77">
        <v>2276</v>
      </c>
      <c r="B2749" s="71" t="s">
        <v>2957</v>
      </c>
      <c r="C2749" s="67" t="s">
        <v>74</v>
      </c>
      <c r="D2749" s="1" t="s">
        <v>2870</v>
      </c>
      <c r="E2749" s="73">
        <v>100</v>
      </c>
      <c r="F2749" s="67" t="s">
        <v>2956</v>
      </c>
      <c r="G2749" s="73">
        <v>2100</v>
      </c>
      <c r="H2749" s="67" t="s">
        <v>15</v>
      </c>
      <c r="I2749" s="72">
        <v>15394593.17</v>
      </c>
      <c r="J2749" s="164">
        <v>1.1546516820003494E-2</v>
      </c>
      <c r="K2749" s="164">
        <v>3.2044289202145894E-2</v>
      </c>
      <c r="L2749" s="72">
        <v>17124334.91</v>
      </c>
    </row>
    <row r="2750" spans="1:12" ht="78.75" customHeight="1" x14ac:dyDescent="0.25">
      <c r="A2750" s="77">
        <v>2277</v>
      </c>
      <c r="B2750" s="71" t="s">
        <v>2958</v>
      </c>
      <c r="C2750" s="67" t="s">
        <v>74</v>
      </c>
      <c r="D2750" s="1" t="s">
        <v>2870</v>
      </c>
      <c r="E2750" s="73">
        <v>100</v>
      </c>
      <c r="F2750" s="67" t="s">
        <v>2956</v>
      </c>
      <c r="G2750" s="73">
        <v>2700</v>
      </c>
      <c r="H2750" s="67" t="s">
        <v>15</v>
      </c>
      <c r="I2750" s="72">
        <v>25347088.640000001</v>
      </c>
      <c r="J2750" s="164">
        <v>1.4845521625718778E-2</v>
      </c>
      <c r="K2750" s="164">
        <v>5.2760695254708494E-2</v>
      </c>
      <c r="L2750" s="72">
        <v>26442992.760000002</v>
      </c>
    </row>
    <row r="2751" spans="1:12" ht="78.75" customHeight="1" x14ac:dyDescent="0.25">
      <c r="A2751" s="77">
        <v>2278</v>
      </c>
      <c r="B2751" s="71" t="s">
        <v>2959</v>
      </c>
      <c r="C2751" s="67" t="s">
        <v>74</v>
      </c>
      <c r="D2751" s="1" t="s">
        <v>2870</v>
      </c>
      <c r="E2751" s="73">
        <v>100</v>
      </c>
      <c r="F2751" s="67" t="s">
        <v>2956</v>
      </c>
      <c r="G2751" s="73">
        <v>155</v>
      </c>
      <c r="H2751" s="67" t="s">
        <v>15</v>
      </c>
      <c r="I2751" s="72">
        <v>10608239.210000001</v>
      </c>
      <c r="J2751" s="164">
        <v>8.5224290814311498E-4</v>
      </c>
      <c r="K2751" s="164">
        <v>2.2081355539373678E-2</v>
      </c>
      <c r="L2751" s="72">
        <v>11594714.949999999</v>
      </c>
    </row>
    <row r="2752" spans="1:12" ht="78.75" customHeight="1" x14ac:dyDescent="0.25">
      <c r="A2752" s="77">
        <v>2279</v>
      </c>
      <c r="B2752" s="71" t="s">
        <v>2960</v>
      </c>
      <c r="C2752" s="67" t="s">
        <v>74</v>
      </c>
      <c r="D2752" s="1" t="s">
        <v>2870</v>
      </c>
      <c r="E2752" s="73">
        <v>100</v>
      </c>
      <c r="F2752" s="67" t="s">
        <v>2956</v>
      </c>
      <c r="G2752" s="73">
        <v>193</v>
      </c>
      <c r="H2752" s="67" t="s">
        <v>15</v>
      </c>
      <c r="I2752" s="72">
        <v>14348799.609999999</v>
      </c>
      <c r="J2752" s="164">
        <v>1.0611798791717497E-3</v>
      </c>
      <c r="K2752" s="164">
        <v>2.9867439777655273E-2</v>
      </c>
      <c r="L2752" s="72">
        <v>14939294.35</v>
      </c>
    </row>
    <row r="2753" spans="1:12" ht="78.75" customHeight="1" x14ac:dyDescent="0.25">
      <c r="A2753" s="77">
        <v>2280</v>
      </c>
      <c r="B2753" s="71" t="s">
        <v>2961</v>
      </c>
      <c r="C2753" s="67" t="s">
        <v>74</v>
      </c>
      <c r="D2753" s="1" t="s">
        <v>2870</v>
      </c>
      <c r="E2753" s="73">
        <v>100</v>
      </c>
      <c r="F2753" s="67" t="s">
        <v>2956</v>
      </c>
      <c r="G2753" s="73">
        <v>670</v>
      </c>
      <c r="H2753" s="67" t="s">
        <v>15</v>
      </c>
      <c r="I2753" s="72">
        <v>12179220.609999999</v>
      </c>
      <c r="J2753" s="164">
        <v>3.6838886997154004E-3</v>
      </c>
      <c r="K2753" s="164">
        <v>2.5351398583505127E-2</v>
      </c>
      <c r="L2753" s="72">
        <v>12179220.609999999</v>
      </c>
    </row>
    <row r="2754" spans="1:12" ht="78.75" customHeight="1" x14ac:dyDescent="0.25">
      <c r="A2754" s="77">
        <v>2281</v>
      </c>
      <c r="B2754" s="71" t="s">
        <v>2962</v>
      </c>
      <c r="C2754" s="67" t="s">
        <v>74</v>
      </c>
      <c r="D2754" s="1" t="s">
        <v>2870</v>
      </c>
      <c r="E2754" s="73">
        <v>100</v>
      </c>
      <c r="F2754" s="67" t="s">
        <v>2956</v>
      </c>
      <c r="G2754" s="73">
        <v>2001</v>
      </c>
      <c r="H2754" s="67" t="s">
        <v>15</v>
      </c>
      <c r="I2754" s="72">
        <v>19089795.73</v>
      </c>
      <c r="J2754" s="164">
        <v>1.1002181027060472E-2</v>
      </c>
      <c r="K2754" s="164">
        <v>3.9735959789706461E-2</v>
      </c>
      <c r="L2754" s="72">
        <v>20694910.73</v>
      </c>
    </row>
    <row r="2755" spans="1:12" ht="78.75" customHeight="1" x14ac:dyDescent="0.25">
      <c r="A2755" s="77">
        <v>2282</v>
      </c>
      <c r="B2755" s="71" t="s">
        <v>2963</v>
      </c>
      <c r="C2755" s="67" t="s">
        <v>74</v>
      </c>
      <c r="D2755" s="1" t="s">
        <v>2870</v>
      </c>
      <c r="E2755" s="73">
        <v>100</v>
      </c>
      <c r="F2755" s="67" t="s">
        <v>2956</v>
      </c>
      <c r="G2755" s="73">
        <v>700</v>
      </c>
      <c r="H2755" s="67" t="s">
        <v>15</v>
      </c>
      <c r="I2755" s="72">
        <v>9970875.7300000004</v>
      </c>
      <c r="J2755" s="164">
        <v>3.8488389400011648E-3</v>
      </c>
      <c r="K2755" s="164">
        <v>2.0754665093288563E-2</v>
      </c>
      <c r="L2755" s="72">
        <v>10087185.73</v>
      </c>
    </row>
    <row r="2756" spans="1:12" ht="31.5" customHeight="1" x14ac:dyDescent="0.25">
      <c r="A2756" s="77">
        <v>2283</v>
      </c>
      <c r="B2756" s="13" t="s">
        <v>2964</v>
      </c>
      <c r="C2756" s="67" t="s">
        <v>74</v>
      </c>
      <c r="D2756" s="13" t="s">
        <v>2870</v>
      </c>
      <c r="E2756" s="83">
        <v>100</v>
      </c>
      <c r="F2756" s="13" t="s">
        <v>32</v>
      </c>
      <c r="G2756" s="83">
        <v>36990</v>
      </c>
      <c r="H2756" s="13" t="s">
        <v>33</v>
      </c>
      <c r="I2756" s="14">
        <v>0</v>
      </c>
      <c r="J2756" s="169">
        <v>0.20543643115455917</v>
      </c>
      <c r="K2756" s="169">
        <v>0</v>
      </c>
      <c r="L2756" s="14">
        <v>5485000</v>
      </c>
    </row>
    <row r="2757" spans="1:12" ht="47.25" customHeight="1" x14ac:dyDescent="0.25">
      <c r="A2757" s="77">
        <v>2284</v>
      </c>
      <c r="B2757" s="13" t="s">
        <v>2965</v>
      </c>
      <c r="C2757" s="67" t="s">
        <v>74</v>
      </c>
      <c r="D2757" s="13" t="s">
        <v>2870</v>
      </c>
      <c r="E2757" s="83">
        <v>100</v>
      </c>
      <c r="F2757" s="13" t="s">
        <v>32</v>
      </c>
      <c r="G2757" s="83">
        <v>16786</v>
      </c>
      <c r="H2757" s="13" t="s">
        <v>33</v>
      </c>
      <c r="I2757" s="14">
        <v>0</v>
      </c>
      <c r="J2757" s="169">
        <v>9.3226708120044063E-2</v>
      </c>
      <c r="K2757" s="169">
        <v>0</v>
      </c>
      <c r="L2757" s="14" t="s">
        <v>2966</v>
      </c>
    </row>
    <row r="2758" spans="1:12" ht="47.25" customHeight="1" x14ac:dyDescent="0.25">
      <c r="A2758" s="77">
        <v>2285</v>
      </c>
      <c r="B2758" s="13" t="s">
        <v>2967</v>
      </c>
      <c r="C2758" s="67" t="s">
        <v>74</v>
      </c>
      <c r="D2758" s="13" t="s">
        <v>2870</v>
      </c>
      <c r="E2758" s="83">
        <v>100</v>
      </c>
      <c r="F2758" s="13" t="s">
        <v>32</v>
      </c>
      <c r="G2758" s="83">
        <v>16177</v>
      </c>
      <c r="H2758" s="13" t="s">
        <v>33</v>
      </c>
      <c r="I2758" s="14">
        <v>0</v>
      </c>
      <c r="J2758" s="169">
        <v>8.9844421378407771E-2</v>
      </c>
      <c r="K2758" s="169">
        <v>0</v>
      </c>
      <c r="L2758" s="14" t="s">
        <v>2968</v>
      </c>
    </row>
    <row r="2759" spans="1:12" ht="47.25" customHeight="1" x14ac:dyDescent="0.25">
      <c r="A2759" s="77">
        <v>2286</v>
      </c>
      <c r="B2759" s="13" t="s">
        <v>2969</v>
      </c>
      <c r="C2759" s="67" t="s">
        <v>74</v>
      </c>
      <c r="D2759" s="13" t="s">
        <v>2870</v>
      </c>
      <c r="E2759" s="83">
        <v>100</v>
      </c>
      <c r="F2759" s="13" t="s">
        <v>32</v>
      </c>
      <c r="G2759" s="83">
        <v>32666</v>
      </c>
      <c r="H2759" s="13" t="s">
        <v>33</v>
      </c>
      <c r="I2759" s="14">
        <v>0</v>
      </c>
      <c r="J2759" s="169">
        <v>0.18142163990524005</v>
      </c>
      <c r="K2759" s="169">
        <v>0</v>
      </c>
      <c r="L2759" s="14">
        <v>19816652</v>
      </c>
    </row>
    <row r="2760" spans="1:12" ht="31.5" customHeight="1" x14ac:dyDescent="0.25">
      <c r="A2760" s="77">
        <v>2287</v>
      </c>
      <c r="B2760" s="13" t="s">
        <v>2970</v>
      </c>
      <c r="C2760" s="67" t="s">
        <v>74</v>
      </c>
      <c r="D2760" s="13" t="s">
        <v>2870</v>
      </c>
      <c r="E2760" s="83">
        <v>100</v>
      </c>
      <c r="F2760" s="13" t="s">
        <v>32</v>
      </c>
      <c r="G2760" s="83">
        <v>45604</v>
      </c>
      <c r="H2760" s="13" t="s">
        <v>33</v>
      </c>
      <c r="I2760" s="14">
        <v>201912</v>
      </c>
      <c r="J2760" s="169">
        <v>0.25327718319471521</v>
      </c>
      <c r="K2760" s="169">
        <v>9.1348321524816912E-3</v>
      </c>
      <c r="L2760" s="14">
        <v>34932870</v>
      </c>
    </row>
    <row r="2761" spans="1:12" ht="47.25" customHeight="1" x14ac:dyDescent="0.25">
      <c r="A2761" s="77">
        <v>2288</v>
      </c>
      <c r="B2761" s="13" t="s">
        <v>2971</v>
      </c>
      <c r="C2761" s="67" t="s">
        <v>74</v>
      </c>
      <c r="D2761" s="13" t="s">
        <v>2870</v>
      </c>
      <c r="E2761" s="83">
        <v>100</v>
      </c>
      <c r="F2761" s="13" t="s">
        <v>32</v>
      </c>
      <c r="G2761" s="83">
        <v>78814</v>
      </c>
      <c r="H2761" s="13" t="s">
        <v>33</v>
      </c>
      <c r="I2761" s="14">
        <v>0</v>
      </c>
      <c r="J2761" s="169">
        <v>0.43772011043566977</v>
      </c>
      <c r="K2761" s="169">
        <v>0</v>
      </c>
      <c r="L2761" s="14" t="s">
        <v>2972</v>
      </c>
    </row>
    <row r="2762" spans="1:12" ht="47.25" customHeight="1" x14ac:dyDescent="0.25">
      <c r="A2762" s="77">
        <v>2289</v>
      </c>
      <c r="B2762" s="13" t="s">
        <v>2973</v>
      </c>
      <c r="C2762" s="67" t="s">
        <v>74</v>
      </c>
      <c r="D2762" s="13" t="s">
        <v>2870</v>
      </c>
      <c r="E2762" s="83">
        <v>100</v>
      </c>
      <c r="F2762" s="13" t="s">
        <v>32</v>
      </c>
      <c r="G2762" s="83">
        <v>15157</v>
      </c>
      <c r="H2762" s="13" t="s">
        <v>33</v>
      </c>
      <c r="I2762" s="14">
        <v>0</v>
      </c>
      <c r="J2762" s="169">
        <v>8.4179507623943051E-2</v>
      </c>
      <c r="K2762" s="169">
        <v>0</v>
      </c>
      <c r="L2762" s="14">
        <v>10918545</v>
      </c>
    </row>
    <row r="2763" spans="1:12" ht="47.25" customHeight="1" x14ac:dyDescent="0.25">
      <c r="A2763" s="77">
        <v>2290</v>
      </c>
      <c r="B2763" s="13" t="s">
        <v>2974</v>
      </c>
      <c r="C2763" s="67" t="s">
        <v>74</v>
      </c>
      <c r="D2763" s="13" t="s">
        <v>2870</v>
      </c>
      <c r="E2763" s="83">
        <v>100</v>
      </c>
      <c r="F2763" s="13" t="s">
        <v>32</v>
      </c>
      <c r="G2763" s="83">
        <v>23806</v>
      </c>
      <c r="H2763" s="13" t="s">
        <v>33</v>
      </c>
      <c r="I2763" s="14">
        <v>0</v>
      </c>
      <c r="J2763" s="169">
        <v>0.13221464395959545</v>
      </c>
      <c r="K2763" s="169">
        <v>0</v>
      </c>
      <c r="L2763" s="14" t="s">
        <v>2975</v>
      </c>
    </row>
    <row r="2764" spans="1:12" ht="47.25" customHeight="1" x14ac:dyDescent="0.25">
      <c r="A2764" s="77">
        <v>2291</v>
      </c>
      <c r="B2764" s="13" t="s">
        <v>2976</v>
      </c>
      <c r="C2764" s="67" t="s">
        <v>74</v>
      </c>
      <c r="D2764" s="13" t="s">
        <v>2870</v>
      </c>
      <c r="E2764" s="83">
        <v>100</v>
      </c>
      <c r="F2764" s="13" t="s">
        <v>32</v>
      </c>
      <c r="G2764" s="83">
        <v>9774</v>
      </c>
      <c r="H2764" s="13" t="s">
        <v>33</v>
      </c>
      <c r="I2764" s="14">
        <v>0</v>
      </c>
      <c r="J2764" s="169">
        <v>5.4283202976606139E-2</v>
      </c>
      <c r="K2764" s="169">
        <v>0</v>
      </c>
      <c r="L2764" s="14" t="s">
        <v>2977</v>
      </c>
    </row>
    <row r="2765" spans="1:12" ht="31.5" customHeight="1" x14ac:dyDescent="0.25">
      <c r="A2765" s="77">
        <v>2292</v>
      </c>
      <c r="B2765" s="13" t="s">
        <v>2978</v>
      </c>
      <c r="C2765" s="67" t="s">
        <v>74</v>
      </c>
      <c r="D2765" s="13" t="s">
        <v>2870</v>
      </c>
      <c r="E2765" s="83">
        <v>100</v>
      </c>
      <c r="F2765" s="13" t="s">
        <v>32</v>
      </c>
      <c r="G2765" s="83">
        <v>9311</v>
      </c>
      <c r="H2765" s="13" t="s">
        <v>33</v>
      </c>
      <c r="I2765" s="14">
        <v>0</v>
      </c>
      <c r="J2765" s="169">
        <v>5.1711776439040298E-2</v>
      </c>
      <c r="K2765" s="169">
        <v>0</v>
      </c>
      <c r="L2765" s="14" t="s">
        <v>2979</v>
      </c>
    </row>
    <row r="2766" spans="1:12" ht="31.5" customHeight="1" x14ac:dyDescent="0.25">
      <c r="A2766" s="77">
        <v>2293</v>
      </c>
      <c r="B2766" s="13" t="s">
        <v>2980</v>
      </c>
      <c r="C2766" s="67" t="s">
        <v>74</v>
      </c>
      <c r="D2766" s="13" t="s">
        <v>2870</v>
      </c>
      <c r="E2766" s="83">
        <v>100</v>
      </c>
      <c r="F2766" s="13" t="s">
        <v>32</v>
      </c>
      <c r="G2766" s="83" t="s">
        <v>2981</v>
      </c>
      <c r="H2766" s="13" t="s">
        <v>33</v>
      </c>
      <c r="I2766" s="14">
        <v>0</v>
      </c>
      <c r="J2766" s="169">
        <v>3.0157325892357621E-5</v>
      </c>
      <c r="K2766" s="169">
        <v>0</v>
      </c>
      <c r="L2766" s="14" t="s">
        <v>2982</v>
      </c>
    </row>
    <row r="2767" spans="1:12" ht="47.25" customHeight="1" x14ac:dyDescent="0.25">
      <c r="A2767" s="77">
        <v>2294</v>
      </c>
      <c r="B2767" s="13" t="s">
        <v>2983</v>
      </c>
      <c r="C2767" s="67" t="s">
        <v>74</v>
      </c>
      <c r="D2767" s="13" t="s">
        <v>2870</v>
      </c>
      <c r="E2767" s="83">
        <v>100</v>
      </c>
      <c r="F2767" s="13" t="s">
        <v>32</v>
      </c>
      <c r="G2767" s="83">
        <v>6578</v>
      </c>
      <c r="H2767" s="13" t="s">
        <v>33</v>
      </c>
      <c r="I2767" s="14">
        <v>0</v>
      </c>
      <c r="J2767" s="169">
        <v>3.6533128861865272E-2</v>
      </c>
      <c r="K2767" s="169">
        <v>0</v>
      </c>
      <c r="L2767" s="14">
        <v>3693972</v>
      </c>
    </row>
    <row r="2768" spans="1:12" ht="47.25" customHeight="1" x14ac:dyDescent="0.25">
      <c r="A2768" s="77">
        <v>2295</v>
      </c>
      <c r="B2768" s="13" t="s">
        <v>2984</v>
      </c>
      <c r="C2768" s="67" t="s">
        <v>74</v>
      </c>
      <c r="D2768" s="13" t="s">
        <v>2870</v>
      </c>
      <c r="E2768" s="83">
        <v>100</v>
      </c>
      <c r="F2768" s="13" t="s">
        <v>32</v>
      </c>
      <c r="G2768" s="83">
        <v>3005</v>
      </c>
      <c r="H2768" s="13" t="s">
        <v>33</v>
      </c>
      <c r="I2768" s="14">
        <v>0</v>
      </c>
      <c r="J2768" s="169">
        <v>1.66892751945736E-2</v>
      </c>
      <c r="K2768" s="169">
        <v>0</v>
      </c>
      <c r="L2768" s="14">
        <v>1913719</v>
      </c>
    </row>
    <row r="2769" spans="1:12" ht="47.25" customHeight="1" x14ac:dyDescent="0.25">
      <c r="A2769" s="77">
        <v>2296</v>
      </c>
      <c r="B2769" s="13" t="s">
        <v>2985</v>
      </c>
      <c r="C2769" s="67" t="s">
        <v>74</v>
      </c>
      <c r="D2769" s="13" t="s">
        <v>2870</v>
      </c>
      <c r="E2769" s="83">
        <v>100</v>
      </c>
      <c r="F2769" s="13" t="s">
        <v>32</v>
      </c>
      <c r="G2769" s="83">
        <v>6388</v>
      </c>
      <c r="H2769" s="13" t="s">
        <v>33</v>
      </c>
      <c r="I2769" s="14">
        <v>0</v>
      </c>
      <c r="J2769" s="169">
        <v>3.5477900147399717E-2</v>
      </c>
      <c r="K2769" s="169">
        <v>0</v>
      </c>
      <c r="L2769" s="14" t="s">
        <v>2986</v>
      </c>
    </row>
    <row r="2770" spans="1:12" ht="31.5" customHeight="1" x14ac:dyDescent="0.25">
      <c r="A2770" s="77">
        <v>2297</v>
      </c>
      <c r="B2770" s="13" t="s">
        <v>2987</v>
      </c>
      <c r="C2770" s="67" t="s">
        <v>74</v>
      </c>
      <c r="D2770" s="13" t="s">
        <v>2870</v>
      </c>
      <c r="E2770" s="83">
        <v>100</v>
      </c>
      <c r="F2770" s="13" t="s">
        <v>32</v>
      </c>
      <c r="G2770" s="83">
        <v>19720</v>
      </c>
      <c r="H2770" s="13" t="s">
        <v>33</v>
      </c>
      <c r="I2770" s="14">
        <v>0</v>
      </c>
      <c r="J2770" s="169">
        <v>0.10952163289084574</v>
      </c>
      <c r="K2770" s="169">
        <v>0</v>
      </c>
      <c r="L2770" s="14" t="s">
        <v>2988</v>
      </c>
    </row>
    <row r="2771" spans="1:12" ht="47.25" customHeight="1" x14ac:dyDescent="0.25">
      <c r="A2771" s="77">
        <v>2298</v>
      </c>
      <c r="B2771" s="13" t="s">
        <v>2989</v>
      </c>
      <c r="C2771" s="67" t="s">
        <v>74</v>
      </c>
      <c r="D2771" s="13" t="s">
        <v>2870</v>
      </c>
      <c r="E2771" s="83">
        <v>100</v>
      </c>
      <c r="F2771" s="13" t="s">
        <v>32</v>
      </c>
      <c r="G2771" s="83">
        <v>12577</v>
      </c>
      <c r="H2771" s="13" t="s">
        <v>33</v>
      </c>
      <c r="I2771" s="14">
        <v>0</v>
      </c>
      <c r="J2771" s="169">
        <v>6.9850587062280256E-2</v>
      </c>
      <c r="K2771" s="169">
        <v>0</v>
      </c>
      <c r="L2771" s="14" t="s">
        <v>2990</v>
      </c>
    </row>
    <row r="2772" spans="1:12" ht="47.25" customHeight="1" x14ac:dyDescent="0.25">
      <c r="A2772" s="77">
        <v>2299</v>
      </c>
      <c r="B2772" s="13" t="s">
        <v>2991</v>
      </c>
      <c r="C2772" s="67" t="s">
        <v>74</v>
      </c>
      <c r="D2772" s="13" t="s">
        <v>2870</v>
      </c>
      <c r="E2772" s="83">
        <v>100</v>
      </c>
      <c r="F2772" s="13" t="s">
        <v>32</v>
      </c>
      <c r="G2772" s="83"/>
      <c r="H2772" s="13" t="s">
        <v>33</v>
      </c>
      <c r="I2772" s="14">
        <v>0</v>
      </c>
      <c r="J2772" s="169">
        <v>0</v>
      </c>
      <c r="K2772" s="169">
        <v>0</v>
      </c>
      <c r="L2772" s="14" t="s">
        <v>2992</v>
      </c>
    </row>
    <row r="2773" spans="1:12" ht="31.5" customHeight="1" x14ac:dyDescent="0.25">
      <c r="A2773" s="77">
        <v>2300</v>
      </c>
      <c r="B2773" s="13" t="s">
        <v>2993</v>
      </c>
      <c r="C2773" s="67" t="s">
        <v>74</v>
      </c>
      <c r="D2773" s="13" t="s">
        <v>2870</v>
      </c>
      <c r="E2773" s="83">
        <v>100</v>
      </c>
      <c r="F2773" s="13" t="s">
        <v>32</v>
      </c>
      <c r="G2773" s="83">
        <v>24331</v>
      </c>
      <c r="H2773" s="13" t="s">
        <v>33</v>
      </c>
      <c r="I2773" s="14">
        <v>0</v>
      </c>
      <c r="J2773" s="169">
        <v>0.13513036764032288</v>
      </c>
      <c r="K2773" s="169">
        <v>0</v>
      </c>
      <c r="L2773" s="14">
        <v>9003090</v>
      </c>
    </row>
    <row r="2774" spans="1:12" ht="63" customHeight="1" x14ac:dyDescent="0.25">
      <c r="A2774" s="77">
        <v>2301</v>
      </c>
      <c r="B2774" s="13" t="s">
        <v>2994</v>
      </c>
      <c r="C2774" s="67" t="s">
        <v>74</v>
      </c>
      <c r="D2774" s="13" t="s">
        <v>2870</v>
      </c>
      <c r="E2774" s="83">
        <v>100</v>
      </c>
      <c r="F2774" s="13" t="s">
        <v>32</v>
      </c>
      <c r="G2774" s="83">
        <v>20579</v>
      </c>
      <c r="H2774" s="13" t="s">
        <v>33</v>
      </c>
      <c r="I2774" s="14">
        <v>0</v>
      </c>
      <c r="J2774" s="169">
        <v>0.11429237744729787</v>
      </c>
      <c r="K2774" s="169">
        <v>0</v>
      </c>
      <c r="L2774" s="14" t="s">
        <v>2995</v>
      </c>
    </row>
    <row r="2775" spans="1:12" ht="63" customHeight="1" x14ac:dyDescent="0.25">
      <c r="A2775" s="77">
        <v>2302</v>
      </c>
      <c r="B2775" s="13" t="s">
        <v>2996</v>
      </c>
      <c r="C2775" s="67" t="s">
        <v>74</v>
      </c>
      <c r="D2775" s="13" t="s">
        <v>2870</v>
      </c>
      <c r="E2775" s="83">
        <v>100</v>
      </c>
      <c r="F2775" s="13" t="s">
        <v>32</v>
      </c>
      <c r="G2775" s="83">
        <v>195199</v>
      </c>
      <c r="H2775" s="13" t="s">
        <v>33</v>
      </c>
      <c r="I2775" s="14">
        <v>0</v>
      </c>
      <c r="J2775" s="169">
        <v>1.0841031043945333</v>
      </c>
      <c r="K2775" s="169">
        <v>0</v>
      </c>
      <c r="L2775" s="14">
        <v>33643435</v>
      </c>
    </row>
    <row r="2776" spans="1:12" ht="78.75" customHeight="1" x14ac:dyDescent="0.25">
      <c r="A2776" s="77">
        <v>2303</v>
      </c>
      <c r="B2776" s="13" t="s">
        <v>2997</v>
      </c>
      <c r="C2776" s="67" t="s">
        <v>74</v>
      </c>
      <c r="D2776" s="13" t="s">
        <v>2870</v>
      </c>
      <c r="E2776" s="83">
        <v>100</v>
      </c>
      <c r="F2776" s="13" t="s">
        <v>32</v>
      </c>
      <c r="G2776" s="83">
        <v>200</v>
      </c>
      <c r="H2776" s="13" t="s">
        <v>136</v>
      </c>
      <c r="I2776" s="14">
        <v>612510</v>
      </c>
      <c r="J2776" s="169">
        <v>1.1107670678584759E-3</v>
      </c>
      <c r="K2776" s="169">
        <v>2.7710963398493209E-2</v>
      </c>
      <c r="L2776" s="14" t="s">
        <v>2998</v>
      </c>
    </row>
    <row r="2777" spans="1:12" ht="78.75" customHeight="1" x14ac:dyDescent="0.25">
      <c r="A2777" s="77">
        <v>2304</v>
      </c>
      <c r="B2777" s="13" t="s">
        <v>2999</v>
      </c>
      <c r="C2777" s="67" t="s">
        <v>74</v>
      </c>
      <c r="D2777" s="13" t="s">
        <v>2870</v>
      </c>
      <c r="E2777" s="83">
        <v>100</v>
      </c>
      <c r="F2777" s="13" t="s">
        <v>32</v>
      </c>
      <c r="G2777" s="83">
        <v>190</v>
      </c>
      <c r="H2777" s="13" t="s">
        <v>136</v>
      </c>
      <c r="I2777" s="14">
        <v>489109</v>
      </c>
      <c r="J2777" s="169">
        <v>1.0552287144655521E-3</v>
      </c>
      <c r="K2777" s="169">
        <v>2.2128098474920598E-2</v>
      </c>
      <c r="L2777" s="14" t="s">
        <v>3000</v>
      </c>
    </row>
    <row r="2778" spans="1:12" ht="63" customHeight="1" x14ac:dyDescent="0.25">
      <c r="A2778" s="77">
        <v>2305</v>
      </c>
      <c r="B2778" s="13" t="s">
        <v>3001</v>
      </c>
      <c r="C2778" s="67" t="s">
        <v>74</v>
      </c>
      <c r="D2778" s="13" t="s">
        <v>2870</v>
      </c>
      <c r="E2778" s="83">
        <v>100</v>
      </c>
      <c r="F2778" s="13" t="s">
        <v>32</v>
      </c>
      <c r="G2778" s="83">
        <v>160</v>
      </c>
      <c r="H2778" s="13" t="s">
        <v>136</v>
      </c>
      <c r="I2778" s="14">
        <v>0</v>
      </c>
      <c r="J2778" s="169">
        <v>8.886136542867808E-4</v>
      </c>
      <c r="K2778" s="169">
        <v>0</v>
      </c>
      <c r="L2778" s="14">
        <v>6974076</v>
      </c>
    </row>
    <row r="2779" spans="1:12" ht="78.75" customHeight="1" x14ac:dyDescent="0.25">
      <c r="A2779" s="77">
        <v>2306</v>
      </c>
      <c r="B2779" s="13" t="s">
        <v>3002</v>
      </c>
      <c r="C2779" s="67" t="s">
        <v>74</v>
      </c>
      <c r="D2779" s="13" t="s">
        <v>2870</v>
      </c>
      <c r="E2779" s="83">
        <v>100</v>
      </c>
      <c r="F2779" s="13" t="s">
        <v>32</v>
      </c>
      <c r="G2779" s="83">
        <v>215</v>
      </c>
      <c r="H2779" s="13" t="s">
        <v>136</v>
      </c>
      <c r="I2779" s="14">
        <v>0</v>
      </c>
      <c r="J2779" s="169">
        <v>1.1940745979478616E-3</v>
      </c>
      <c r="K2779" s="169">
        <v>0</v>
      </c>
      <c r="L2779" s="14">
        <v>18035528</v>
      </c>
    </row>
    <row r="2780" spans="1:12" ht="78.75" customHeight="1" x14ac:dyDescent="0.25">
      <c r="A2780" s="77">
        <v>2307</v>
      </c>
      <c r="B2780" s="13" t="s">
        <v>3003</v>
      </c>
      <c r="C2780" s="67" t="s">
        <v>74</v>
      </c>
      <c r="D2780" s="13" t="s">
        <v>2870</v>
      </c>
      <c r="E2780" s="83">
        <v>100</v>
      </c>
      <c r="F2780" s="13" t="s">
        <v>32</v>
      </c>
      <c r="G2780" s="83">
        <v>270</v>
      </c>
      <c r="H2780" s="13" t="s">
        <v>136</v>
      </c>
      <c r="I2780" s="14">
        <v>599901</v>
      </c>
      <c r="J2780" s="169">
        <v>1.4995355416089426E-3</v>
      </c>
      <c r="K2780" s="169">
        <v>2.7140511426294221E-2</v>
      </c>
      <c r="L2780" s="14" t="s">
        <v>3004</v>
      </c>
    </row>
    <row r="2781" spans="1:12" ht="78.75" customHeight="1" x14ac:dyDescent="0.25">
      <c r="A2781" s="77">
        <v>2308</v>
      </c>
      <c r="B2781" s="13" t="s">
        <v>3005</v>
      </c>
      <c r="C2781" s="67" t="s">
        <v>74</v>
      </c>
      <c r="D2781" s="13" t="s">
        <v>2870</v>
      </c>
      <c r="E2781" s="83">
        <v>100</v>
      </c>
      <c r="F2781" s="13" t="s">
        <v>32</v>
      </c>
      <c r="G2781" s="83">
        <v>240</v>
      </c>
      <c r="H2781" s="13" t="s">
        <v>136</v>
      </c>
      <c r="I2781" s="14">
        <v>0</v>
      </c>
      <c r="J2781" s="169">
        <v>1.3329204814301711E-3</v>
      </c>
      <c r="K2781" s="169">
        <v>0</v>
      </c>
      <c r="L2781" s="14" t="s">
        <v>3006</v>
      </c>
    </row>
    <row r="2782" spans="1:12" ht="63" customHeight="1" x14ac:dyDescent="0.25">
      <c r="A2782" s="77">
        <v>2309</v>
      </c>
      <c r="B2782" s="13" t="s">
        <v>3007</v>
      </c>
      <c r="C2782" s="67" t="s">
        <v>74</v>
      </c>
      <c r="D2782" s="13" t="s">
        <v>2870</v>
      </c>
      <c r="E2782" s="83">
        <v>100</v>
      </c>
      <c r="F2782" s="13" t="s">
        <v>32</v>
      </c>
      <c r="G2782" s="83">
        <v>185</v>
      </c>
      <c r="H2782" s="13" t="s">
        <v>136</v>
      </c>
      <c r="I2782" s="14">
        <v>0</v>
      </c>
      <c r="J2782" s="169">
        <v>1.0274595377690902E-3</v>
      </c>
      <c r="K2782" s="169">
        <v>0</v>
      </c>
      <c r="L2782" s="14">
        <v>8779000</v>
      </c>
    </row>
    <row r="2783" spans="1:12" ht="63" customHeight="1" x14ac:dyDescent="0.25">
      <c r="A2783" s="77">
        <v>2310</v>
      </c>
      <c r="B2783" s="13" t="s">
        <v>3008</v>
      </c>
      <c r="C2783" s="67" t="s">
        <v>74</v>
      </c>
      <c r="D2783" s="13" t="s">
        <v>2870</v>
      </c>
      <c r="E2783" s="83">
        <v>100</v>
      </c>
      <c r="F2783" s="13" t="s">
        <v>32</v>
      </c>
      <c r="G2783" s="83">
        <v>250</v>
      </c>
      <c r="H2783" s="13" t="s">
        <v>136</v>
      </c>
      <c r="I2783" s="14">
        <v>0</v>
      </c>
      <c r="J2783" s="169">
        <v>1.3884588348230947E-3</v>
      </c>
      <c r="K2783" s="169">
        <v>0</v>
      </c>
      <c r="L2783" s="14" t="s">
        <v>3009</v>
      </c>
    </row>
    <row r="2784" spans="1:12" ht="78.75" customHeight="1" x14ac:dyDescent="0.25">
      <c r="A2784" s="77">
        <v>2311</v>
      </c>
      <c r="B2784" s="13" t="s">
        <v>3010</v>
      </c>
      <c r="C2784" s="67" t="s">
        <v>74</v>
      </c>
      <c r="D2784" s="13" t="s">
        <v>2870</v>
      </c>
      <c r="E2784" s="83">
        <v>100</v>
      </c>
      <c r="F2784" s="13" t="s">
        <v>32</v>
      </c>
      <c r="G2784" s="83">
        <v>313</v>
      </c>
      <c r="H2784" s="13" t="s">
        <v>136</v>
      </c>
      <c r="I2784" s="14">
        <v>0</v>
      </c>
      <c r="J2784" s="169">
        <v>1.7383504611985148E-3</v>
      </c>
      <c r="K2784" s="169">
        <v>0</v>
      </c>
      <c r="L2784" s="14">
        <v>9267622</v>
      </c>
    </row>
    <row r="2785" spans="1:12" ht="78.75" customHeight="1" x14ac:dyDescent="0.25">
      <c r="A2785" s="77">
        <v>2312</v>
      </c>
      <c r="B2785" s="13" t="s">
        <v>3011</v>
      </c>
      <c r="C2785" s="67" t="s">
        <v>74</v>
      </c>
      <c r="D2785" s="13" t="s">
        <v>2870</v>
      </c>
      <c r="E2785" s="83">
        <v>100</v>
      </c>
      <c r="F2785" s="13" t="s">
        <v>32</v>
      </c>
      <c r="G2785" s="83">
        <v>294</v>
      </c>
      <c r="H2785" s="13" t="s">
        <v>136</v>
      </c>
      <c r="I2785" s="14">
        <v>0</v>
      </c>
      <c r="J2785" s="169">
        <v>1.6328275897519596E-3</v>
      </c>
      <c r="K2785" s="169">
        <v>0</v>
      </c>
      <c r="L2785" s="14" t="s">
        <v>3012</v>
      </c>
    </row>
    <row r="2786" spans="1:12" ht="47.25" customHeight="1" x14ac:dyDescent="0.25">
      <c r="A2786" s="77">
        <v>2313</v>
      </c>
      <c r="B2786" s="64" t="s">
        <v>3013</v>
      </c>
      <c r="C2786" s="64" t="s">
        <v>74</v>
      </c>
      <c r="D2786" s="64" t="s">
        <v>3014</v>
      </c>
      <c r="E2786" s="70">
        <v>100</v>
      </c>
      <c r="F2786" s="64" t="s">
        <v>3015</v>
      </c>
      <c r="G2786" s="70">
        <v>2120</v>
      </c>
      <c r="H2786" s="64" t="s">
        <v>15</v>
      </c>
      <c r="I2786" s="80">
        <v>29288600</v>
      </c>
      <c r="J2786" s="162">
        <v>1.165648364686067E-2</v>
      </c>
      <c r="K2786" s="162">
        <v>6.0965064705634578E-2</v>
      </c>
      <c r="L2786" s="80">
        <v>31352600</v>
      </c>
    </row>
    <row r="2787" spans="1:12" ht="47.25" customHeight="1" x14ac:dyDescent="0.25">
      <c r="A2787" s="77">
        <v>2314</v>
      </c>
      <c r="B2787" s="70" t="s">
        <v>3016</v>
      </c>
      <c r="C2787" s="64" t="s">
        <v>74</v>
      </c>
      <c r="D2787" s="64" t="s">
        <v>3014</v>
      </c>
      <c r="E2787" s="70">
        <v>100</v>
      </c>
      <c r="F2787" s="64" t="s">
        <v>746</v>
      </c>
      <c r="G2787" s="70">
        <v>2321</v>
      </c>
      <c r="H2787" s="64" t="s">
        <v>15</v>
      </c>
      <c r="I2787" s="80">
        <v>718015</v>
      </c>
      <c r="J2787" s="162">
        <v>5.8063959465202162E-3</v>
      </c>
      <c r="K2787" s="162">
        <v>1.6021177225078509E-2</v>
      </c>
      <c r="L2787" s="80" t="s">
        <v>71</v>
      </c>
    </row>
    <row r="2788" spans="1:12" ht="31.5" customHeight="1" x14ac:dyDescent="0.25">
      <c r="A2788" s="77">
        <v>2315</v>
      </c>
      <c r="B2788" s="64" t="s">
        <v>3017</v>
      </c>
      <c r="C2788" s="64" t="s">
        <v>74</v>
      </c>
      <c r="D2788" s="64" t="s">
        <v>3014</v>
      </c>
      <c r="E2788" s="70">
        <v>100</v>
      </c>
      <c r="F2788" s="64" t="s">
        <v>3018</v>
      </c>
      <c r="G2788" s="70">
        <v>965</v>
      </c>
      <c r="H2788" s="64" t="s">
        <v>15</v>
      </c>
      <c r="I2788" s="80">
        <v>57070623.950000003</v>
      </c>
      <c r="J2788" s="162">
        <v>5.3058993958587479E-3</v>
      </c>
      <c r="K2788" s="162">
        <v>0.11879414795868319</v>
      </c>
      <c r="L2788" s="80">
        <v>269558186.00999999</v>
      </c>
    </row>
    <row r="2789" spans="1:12" ht="31.5" customHeight="1" x14ac:dyDescent="0.25">
      <c r="A2789" s="77">
        <v>2316</v>
      </c>
      <c r="B2789" s="64" t="s">
        <v>3019</v>
      </c>
      <c r="C2789" s="64" t="s">
        <v>74</v>
      </c>
      <c r="D2789" s="64" t="s">
        <v>3014</v>
      </c>
      <c r="E2789" s="70">
        <v>100</v>
      </c>
      <c r="F2789" s="64" t="s">
        <v>3020</v>
      </c>
      <c r="G2789" s="70">
        <v>1168</v>
      </c>
      <c r="H2789" s="64" t="s">
        <v>15</v>
      </c>
      <c r="I2789" s="80">
        <v>107476054.26000001</v>
      </c>
      <c r="J2789" s="162">
        <v>6.4220626884590858E-3</v>
      </c>
      <c r="K2789" s="162">
        <v>0.22371450333123444</v>
      </c>
      <c r="L2789" s="80">
        <f>70886988.79+10098920.46</f>
        <v>80985909.25</v>
      </c>
    </row>
    <row r="2790" spans="1:12" ht="31.5" customHeight="1" x14ac:dyDescent="0.25">
      <c r="A2790" s="77">
        <v>2317</v>
      </c>
      <c r="B2790" s="64" t="s">
        <v>3021</v>
      </c>
      <c r="C2790" s="64" t="s">
        <v>74</v>
      </c>
      <c r="D2790" s="64" t="s">
        <v>3014</v>
      </c>
      <c r="E2790" s="70">
        <v>100</v>
      </c>
      <c r="F2790" s="64" t="s">
        <v>3020</v>
      </c>
      <c r="G2790" s="70">
        <v>1506</v>
      </c>
      <c r="H2790" s="64" t="s">
        <v>15</v>
      </c>
      <c r="I2790" s="80">
        <v>94314262.950000003</v>
      </c>
      <c r="J2790" s="162">
        <v>8.2805020623453619E-3</v>
      </c>
      <c r="K2790" s="162">
        <v>0.19631785552778158</v>
      </c>
      <c r="L2790" s="80">
        <v>68979749.510000005</v>
      </c>
    </row>
    <row r="2791" spans="1:12" ht="63" customHeight="1" x14ac:dyDescent="0.25">
      <c r="A2791" s="77">
        <v>2318</v>
      </c>
      <c r="B2791" s="64" t="s">
        <v>3022</v>
      </c>
      <c r="C2791" s="64" t="s">
        <v>74</v>
      </c>
      <c r="D2791" s="64" t="s">
        <v>3014</v>
      </c>
      <c r="E2791" s="70">
        <v>100</v>
      </c>
      <c r="F2791" s="64" t="s">
        <v>3023</v>
      </c>
      <c r="G2791" s="70">
        <v>290</v>
      </c>
      <c r="H2791" s="64" t="s">
        <v>15</v>
      </c>
      <c r="I2791" s="80">
        <v>6901800</v>
      </c>
      <c r="J2791" s="162">
        <v>7.2548678349455527E-4</v>
      </c>
      <c r="K2791" s="162">
        <v>0.15400090662736415</v>
      </c>
      <c r="L2791" s="80">
        <v>4585488.3899999997</v>
      </c>
    </row>
    <row r="2792" spans="1:12" ht="47.25" customHeight="1" x14ac:dyDescent="0.25">
      <c r="A2792" s="77">
        <v>2319</v>
      </c>
      <c r="B2792" s="64" t="s">
        <v>3024</v>
      </c>
      <c r="C2792" s="64" t="s">
        <v>74</v>
      </c>
      <c r="D2792" s="64" t="s">
        <v>3014</v>
      </c>
      <c r="E2792" s="70">
        <v>100</v>
      </c>
      <c r="F2792" s="64" t="s">
        <v>3025</v>
      </c>
      <c r="G2792" s="70">
        <v>755</v>
      </c>
      <c r="H2792" s="64" t="s">
        <v>15</v>
      </c>
      <c r="I2792" s="80">
        <v>54039906.530000001</v>
      </c>
      <c r="J2792" s="162">
        <v>4.1512477138583989E-3</v>
      </c>
      <c r="K2792" s="162">
        <v>0.11248562233387376</v>
      </c>
      <c r="L2792" s="80">
        <v>35859077.270000003</v>
      </c>
    </row>
    <row r="2793" spans="1:12" ht="31.5" customHeight="1" x14ac:dyDescent="0.25">
      <c r="A2793" s="77">
        <v>2320</v>
      </c>
      <c r="B2793" s="64" t="s">
        <v>3026</v>
      </c>
      <c r="C2793" s="64" t="s">
        <v>74</v>
      </c>
      <c r="D2793" s="64" t="s">
        <v>3014</v>
      </c>
      <c r="E2793" s="70">
        <v>100</v>
      </c>
      <c r="F2793" s="64" t="s">
        <v>359</v>
      </c>
      <c r="G2793" s="70">
        <v>50742</v>
      </c>
      <c r="H2793" s="64" t="s">
        <v>33</v>
      </c>
      <c r="I2793" s="80">
        <v>1696674</v>
      </c>
      <c r="J2793" s="162">
        <v>0.28181271278637393</v>
      </c>
      <c r="K2793" s="162">
        <v>7.676033226098361E-2</v>
      </c>
      <c r="L2793" s="80">
        <v>27388195.969999999</v>
      </c>
    </row>
    <row r="2794" spans="1:12" ht="31.5" customHeight="1" x14ac:dyDescent="0.25">
      <c r="A2794" s="77">
        <v>2321</v>
      </c>
      <c r="B2794" s="64" t="s">
        <v>3027</v>
      </c>
      <c r="C2794" s="64" t="s">
        <v>74</v>
      </c>
      <c r="D2794" s="64" t="s">
        <v>3014</v>
      </c>
      <c r="E2794" s="70">
        <v>100</v>
      </c>
      <c r="F2794" s="64" t="s">
        <v>359</v>
      </c>
      <c r="G2794" s="70">
        <v>45494</v>
      </c>
      <c r="H2794" s="64" t="s">
        <v>33</v>
      </c>
      <c r="I2794" s="80">
        <v>21771972</v>
      </c>
      <c r="J2794" s="162">
        <v>0.25266618492576753</v>
      </c>
      <c r="K2794" s="162">
        <v>0.98499994972330085</v>
      </c>
      <c r="L2794" s="80">
        <v>21771972</v>
      </c>
    </row>
    <row r="2795" spans="1:12" ht="47.25" customHeight="1" x14ac:dyDescent="0.25">
      <c r="A2795" s="77">
        <v>2322</v>
      </c>
      <c r="B2795" s="64" t="s">
        <v>3028</v>
      </c>
      <c r="C2795" s="64" t="s">
        <v>74</v>
      </c>
      <c r="D2795" s="64" t="s">
        <v>3014</v>
      </c>
      <c r="E2795" s="70">
        <v>100</v>
      </c>
      <c r="F2795" s="64" t="s">
        <v>3015</v>
      </c>
      <c r="G2795" s="70">
        <v>370</v>
      </c>
      <c r="H2795" s="64" t="s">
        <v>15</v>
      </c>
      <c r="I2795" s="80">
        <v>55422717.689999998</v>
      </c>
      <c r="J2795" s="162">
        <v>2.0343862968577584E-3</v>
      </c>
      <c r="K2795" s="162">
        <v>0.11536398360225371</v>
      </c>
      <c r="L2795" s="80">
        <v>46242303.600000001</v>
      </c>
    </row>
    <row r="2796" spans="1:12" ht="47.25" customHeight="1" x14ac:dyDescent="0.25">
      <c r="A2796" s="77">
        <v>2323</v>
      </c>
      <c r="B2796" s="64" t="s">
        <v>3029</v>
      </c>
      <c r="C2796" s="64" t="s">
        <v>74</v>
      </c>
      <c r="D2796" s="64" t="s">
        <v>3014</v>
      </c>
      <c r="E2796" s="70">
        <v>100</v>
      </c>
      <c r="F2796" s="64" t="s">
        <v>3015</v>
      </c>
      <c r="G2796" s="70">
        <v>105</v>
      </c>
      <c r="H2796" s="64" t="s">
        <v>15</v>
      </c>
      <c r="I2796" s="80">
        <v>23269592.23</v>
      </c>
      <c r="J2796" s="162">
        <v>5.7732584100017462E-4</v>
      </c>
      <c r="K2796" s="162">
        <v>4.8436326624546125E-2</v>
      </c>
      <c r="L2796" s="80">
        <v>19820396.07</v>
      </c>
    </row>
    <row r="2797" spans="1:12" ht="47.25" customHeight="1" x14ac:dyDescent="0.25">
      <c r="A2797" s="77">
        <v>2324</v>
      </c>
      <c r="B2797" s="64" t="s">
        <v>3030</v>
      </c>
      <c r="C2797" s="64" t="s">
        <v>74</v>
      </c>
      <c r="D2797" s="64" t="s">
        <v>3014</v>
      </c>
      <c r="E2797" s="70">
        <v>100</v>
      </c>
      <c r="F2797" s="64" t="s">
        <v>3015</v>
      </c>
      <c r="G2797" s="70">
        <v>100</v>
      </c>
      <c r="H2797" s="64" t="s">
        <v>15</v>
      </c>
      <c r="I2797" s="80">
        <v>12077106.76</v>
      </c>
      <c r="J2797" s="162">
        <v>5.4983413428588061E-4</v>
      </c>
      <c r="K2797" s="162">
        <v>2.5138845662826381E-2</v>
      </c>
      <c r="L2797" s="80">
        <v>16010949.890000001</v>
      </c>
    </row>
    <row r="2798" spans="1:12" ht="47.25" customHeight="1" x14ac:dyDescent="0.25">
      <c r="A2798" s="77">
        <v>2325</v>
      </c>
      <c r="B2798" s="64" t="s">
        <v>3031</v>
      </c>
      <c r="C2798" s="64" t="s">
        <v>74</v>
      </c>
      <c r="D2798" s="64" t="s">
        <v>3014</v>
      </c>
      <c r="E2798" s="70">
        <v>100</v>
      </c>
      <c r="F2798" s="64" t="s">
        <v>3015</v>
      </c>
      <c r="G2798" s="70">
        <v>500</v>
      </c>
      <c r="H2798" s="64" t="s">
        <v>15</v>
      </c>
      <c r="I2798" s="80">
        <v>63353407.060000002</v>
      </c>
      <c r="J2798" s="162">
        <v>2.7491706714294034E-3</v>
      </c>
      <c r="K2798" s="162">
        <v>0.13187194200935881</v>
      </c>
      <c r="L2798" s="80">
        <v>56268755.039999999</v>
      </c>
    </row>
    <row r="2799" spans="1:12" ht="47.25" customHeight="1" x14ac:dyDescent="0.25">
      <c r="A2799" s="77">
        <v>2326</v>
      </c>
      <c r="B2799" s="64" t="s">
        <v>3032</v>
      </c>
      <c r="C2799" s="64" t="s">
        <v>74</v>
      </c>
      <c r="D2799" s="64" t="s">
        <v>3014</v>
      </c>
      <c r="E2799" s="70">
        <v>100</v>
      </c>
      <c r="F2799" s="64" t="s">
        <v>3015</v>
      </c>
      <c r="G2799" s="70">
        <v>456</v>
      </c>
      <c r="H2799" s="64" t="s">
        <v>15</v>
      </c>
      <c r="I2799" s="80">
        <v>47782863.030000001</v>
      </c>
      <c r="J2799" s="162">
        <v>2.5072436523436159E-3</v>
      </c>
      <c r="K2799" s="162">
        <v>9.9461406022972224E-2</v>
      </c>
      <c r="L2799" s="80">
        <v>55489235.590000004</v>
      </c>
    </row>
    <row r="2800" spans="1:12" ht="63" customHeight="1" x14ac:dyDescent="0.25">
      <c r="A2800" s="77">
        <v>2327</v>
      </c>
      <c r="B2800" s="64" t="s">
        <v>3033</v>
      </c>
      <c r="C2800" s="64" t="s">
        <v>74</v>
      </c>
      <c r="D2800" s="64" t="s">
        <v>3014</v>
      </c>
      <c r="E2800" s="70">
        <v>100</v>
      </c>
      <c r="F2800" s="64" t="s">
        <v>3034</v>
      </c>
      <c r="G2800" s="70">
        <v>8.8000000000000007</v>
      </c>
      <c r="H2800" s="64" t="s">
        <v>1285</v>
      </c>
      <c r="I2800" s="80">
        <v>3273600</v>
      </c>
      <c r="J2800" s="162">
        <v>3.5449941060983172E-6</v>
      </c>
      <c r="K2800" s="162">
        <v>3.3549588641600812E-2</v>
      </c>
      <c r="L2800" s="80">
        <v>16385879.300000001</v>
      </c>
    </row>
    <row r="2801" spans="1:12" ht="63" customHeight="1" x14ac:dyDescent="0.25">
      <c r="A2801" s="77">
        <v>2328</v>
      </c>
      <c r="B2801" s="64" t="s">
        <v>3035</v>
      </c>
      <c r="C2801" s="64" t="s">
        <v>74</v>
      </c>
      <c r="D2801" s="64" t="s">
        <v>3014</v>
      </c>
      <c r="E2801" s="70">
        <v>100</v>
      </c>
      <c r="F2801" s="70" t="s">
        <v>3036</v>
      </c>
      <c r="G2801" s="70">
        <v>387</v>
      </c>
      <c r="H2801" s="64" t="s">
        <v>15</v>
      </c>
      <c r="I2801" s="80">
        <v>3734903.57</v>
      </c>
      <c r="J2801" s="162">
        <v>0.16441568704090001</v>
      </c>
      <c r="K2801" s="162">
        <v>7.4200716891060628E-2</v>
      </c>
      <c r="L2801" s="80">
        <v>4386500</v>
      </c>
    </row>
    <row r="2802" spans="1:12" ht="31.5" customHeight="1" x14ac:dyDescent="0.25">
      <c r="A2802" s="77">
        <v>2329</v>
      </c>
      <c r="B2802" s="64" t="s">
        <v>3037</v>
      </c>
      <c r="C2802" s="64" t="s">
        <v>74</v>
      </c>
      <c r="D2802" s="64" t="s">
        <v>3014</v>
      </c>
      <c r="E2802" s="70">
        <v>100</v>
      </c>
      <c r="F2802" s="64" t="s">
        <v>3038</v>
      </c>
      <c r="G2802" s="70" t="s">
        <v>201</v>
      </c>
      <c r="H2802" s="64" t="s">
        <v>201</v>
      </c>
      <c r="I2802" s="80">
        <v>0</v>
      </c>
      <c r="J2802" s="162" t="s">
        <v>201</v>
      </c>
      <c r="K2802" s="162">
        <v>0</v>
      </c>
      <c r="L2802" s="80">
        <v>0</v>
      </c>
    </row>
    <row r="2803" spans="1:12" ht="15.75" customHeight="1" x14ac:dyDescent="0.25">
      <c r="A2803" s="188">
        <v>2330</v>
      </c>
      <c r="B2803" s="189" t="s">
        <v>3039</v>
      </c>
      <c r="C2803" s="189" t="s">
        <v>78</v>
      </c>
      <c r="D2803" s="189" t="s">
        <v>3014</v>
      </c>
      <c r="E2803" s="214">
        <v>100</v>
      </c>
      <c r="F2803" s="189" t="s">
        <v>83</v>
      </c>
      <c r="G2803" s="87">
        <v>8926</v>
      </c>
      <c r="H2803" s="79" t="s">
        <v>84</v>
      </c>
      <c r="I2803" s="81">
        <v>25213306</v>
      </c>
      <c r="J2803" s="162">
        <v>4.7713731296642296E-2</v>
      </c>
      <c r="K2803" s="162">
        <v>5.8660107597360234E-2</v>
      </c>
      <c r="L2803" s="81">
        <v>25213306</v>
      </c>
    </row>
    <row r="2804" spans="1:12" ht="15.75" customHeight="1" x14ac:dyDescent="0.25">
      <c r="A2804" s="188"/>
      <c r="B2804" s="207" t="s">
        <v>3039</v>
      </c>
      <c r="C2804" s="207" t="s">
        <v>78</v>
      </c>
      <c r="D2804" s="207" t="s">
        <v>3014</v>
      </c>
      <c r="E2804" s="215">
        <v>1</v>
      </c>
      <c r="F2804" s="207" t="s">
        <v>83</v>
      </c>
      <c r="G2804" s="87">
        <v>135629</v>
      </c>
      <c r="H2804" s="79" t="s">
        <v>85</v>
      </c>
      <c r="I2804" s="81">
        <v>100109195</v>
      </c>
      <c r="J2804" s="162">
        <v>0.72500175465295746</v>
      </c>
      <c r="K2804" s="162">
        <v>0.23290940704821164</v>
      </c>
      <c r="L2804" s="81">
        <v>87081327</v>
      </c>
    </row>
    <row r="2805" spans="1:12" ht="15.75" customHeight="1" x14ac:dyDescent="0.25">
      <c r="A2805" s="188"/>
      <c r="B2805" s="207" t="s">
        <v>3039</v>
      </c>
      <c r="C2805" s="207" t="s">
        <v>78</v>
      </c>
      <c r="D2805" s="207" t="s">
        <v>3014</v>
      </c>
      <c r="E2805" s="215">
        <v>1</v>
      </c>
      <c r="F2805" s="207" t="s">
        <v>83</v>
      </c>
      <c r="G2805" s="87">
        <v>6363</v>
      </c>
      <c r="H2805" s="79" t="s">
        <v>86</v>
      </c>
      <c r="I2805" s="81">
        <v>7340797</v>
      </c>
      <c r="J2805" s="162">
        <v>3.4013272713481396E-2</v>
      </c>
      <c r="K2805" s="162">
        <v>1.7078757615934189E-2</v>
      </c>
      <c r="L2805" s="81">
        <v>7340797</v>
      </c>
    </row>
    <row r="2806" spans="1:12" ht="15.75" customHeight="1" x14ac:dyDescent="0.25">
      <c r="A2806" s="188"/>
      <c r="B2806" s="207" t="s">
        <v>3039</v>
      </c>
      <c r="C2806" s="207" t="s">
        <v>78</v>
      </c>
      <c r="D2806" s="207" t="s">
        <v>3014</v>
      </c>
      <c r="E2806" s="215">
        <v>1</v>
      </c>
      <c r="F2806" s="207" t="s">
        <v>83</v>
      </c>
      <c r="G2806" s="87">
        <v>32779</v>
      </c>
      <c r="H2806" s="79" t="s">
        <v>87</v>
      </c>
      <c r="I2806" s="81">
        <v>75708169</v>
      </c>
      <c r="J2806" s="162">
        <v>0.17521940378362511</v>
      </c>
      <c r="K2806" s="162">
        <v>0.17613911240117153</v>
      </c>
      <c r="L2806" s="81">
        <v>75578657</v>
      </c>
    </row>
    <row r="2807" spans="1:12" ht="15.75" customHeight="1" x14ac:dyDescent="0.25">
      <c r="A2807" s="188"/>
      <c r="B2807" s="207" t="s">
        <v>3039</v>
      </c>
      <c r="C2807" s="207" t="s">
        <v>78</v>
      </c>
      <c r="D2807" s="207" t="s">
        <v>3014</v>
      </c>
      <c r="E2807" s="215">
        <v>1</v>
      </c>
      <c r="F2807" s="207" t="s">
        <v>83</v>
      </c>
      <c r="G2807" s="87">
        <v>2752</v>
      </c>
      <c r="H2807" s="79" t="s">
        <v>88</v>
      </c>
      <c r="I2807" s="81">
        <v>132920869</v>
      </c>
      <c r="J2807" s="162">
        <v>1.4710753812274211E-2</v>
      </c>
      <c r="K2807" s="162">
        <v>0.30924752499631047</v>
      </c>
      <c r="L2807" s="81">
        <v>132621063</v>
      </c>
    </row>
    <row r="2808" spans="1:12" ht="15.75" customHeight="1" x14ac:dyDescent="0.25">
      <c r="A2808" s="188"/>
      <c r="B2808" s="207" t="s">
        <v>3039</v>
      </c>
      <c r="C2808" s="207" t="s">
        <v>78</v>
      </c>
      <c r="D2808" s="207" t="s">
        <v>3014</v>
      </c>
      <c r="E2808" s="215">
        <v>1</v>
      </c>
      <c r="F2808" s="207" t="s">
        <v>83</v>
      </c>
      <c r="G2808" s="87">
        <v>1425</v>
      </c>
      <c r="H2808" s="79" t="s">
        <v>89</v>
      </c>
      <c r="I2808" s="81">
        <v>10612664</v>
      </c>
      <c r="J2808" s="162">
        <v>7.6173052988701851E-3</v>
      </c>
      <c r="K2808" s="162">
        <v>2.4690931531732945E-2</v>
      </c>
      <c r="L2808" s="81">
        <v>10612664</v>
      </c>
    </row>
    <row r="2809" spans="1:12" ht="31.5" customHeight="1" x14ac:dyDescent="0.25">
      <c r="A2809" s="64">
        <v>2321</v>
      </c>
      <c r="B2809" s="64" t="s">
        <v>3040</v>
      </c>
      <c r="C2809" s="64" t="s">
        <v>78</v>
      </c>
      <c r="D2809" s="64" t="s">
        <v>3014</v>
      </c>
      <c r="E2809" s="70">
        <v>100</v>
      </c>
      <c r="F2809" s="64" t="s">
        <v>343</v>
      </c>
      <c r="G2809" s="70" t="s">
        <v>3041</v>
      </c>
      <c r="H2809" s="64" t="s">
        <v>345</v>
      </c>
      <c r="I2809" s="80">
        <v>134550000</v>
      </c>
      <c r="J2809" s="162">
        <v>10.711201948727547</v>
      </c>
      <c r="K2809" s="162">
        <v>3.0022344876281326</v>
      </c>
      <c r="L2809" s="80">
        <v>137860100</v>
      </c>
    </row>
    <row r="2810" spans="1:12" ht="47.25" customHeight="1" x14ac:dyDescent="0.25">
      <c r="A2810" s="64">
        <v>2332</v>
      </c>
      <c r="B2810" s="64" t="s">
        <v>3042</v>
      </c>
      <c r="C2810" s="64" t="s">
        <v>74</v>
      </c>
      <c r="D2810" s="64" t="s">
        <v>3014</v>
      </c>
      <c r="E2810" s="70">
        <v>100</v>
      </c>
      <c r="F2810" s="64" t="s">
        <v>200</v>
      </c>
      <c r="G2810" s="70" t="s">
        <v>201</v>
      </c>
      <c r="H2810" s="64" t="s">
        <v>201</v>
      </c>
      <c r="I2810" s="80">
        <v>3734903.57</v>
      </c>
      <c r="J2810" s="162" t="s">
        <v>201</v>
      </c>
      <c r="K2810" s="162">
        <v>7.4200716891060628E-2</v>
      </c>
      <c r="L2810" s="80">
        <v>4386500</v>
      </c>
    </row>
    <row r="2811" spans="1:12" ht="31.5" customHeight="1" x14ac:dyDescent="0.25">
      <c r="A2811" s="67">
        <v>2333</v>
      </c>
      <c r="B2811" s="67" t="s">
        <v>3043</v>
      </c>
      <c r="C2811" s="67" t="s">
        <v>74</v>
      </c>
      <c r="D2811" s="67" t="s">
        <v>3044</v>
      </c>
      <c r="E2811" s="73">
        <v>100</v>
      </c>
      <c r="F2811" s="67" t="s">
        <v>2661</v>
      </c>
      <c r="G2811" s="73">
        <v>17972</v>
      </c>
      <c r="H2811" s="72" t="s">
        <v>104</v>
      </c>
      <c r="I2811" s="80">
        <v>41079319.280000001</v>
      </c>
      <c r="J2811" s="162">
        <v>7.2398447812271538E-3</v>
      </c>
      <c r="K2811" s="162">
        <v>0.42100264648123825</v>
      </c>
      <c r="L2811" s="80">
        <v>22193100</v>
      </c>
    </row>
    <row r="2812" spans="1:12" ht="31.5" customHeight="1" x14ac:dyDescent="0.25">
      <c r="A2812" s="67">
        <v>2334</v>
      </c>
      <c r="B2812" s="67" t="s">
        <v>3045</v>
      </c>
      <c r="C2812" s="67" t="s">
        <v>74</v>
      </c>
      <c r="D2812" s="67" t="s">
        <v>3044</v>
      </c>
      <c r="E2812" s="73">
        <v>100</v>
      </c>
      <c r="F2812" s="67" t="s">
        <v>3046</v>
      </c>
      <c r="G2812" s="70" t="s">
        <v>201</v>
      </c>
      <c r="H2812" s="72" t="s">
        <v>3047</v>
      </c>
      <c r="I2812" s="80">
        <v>14571195.49</v>
      </c>
      <c r="J2812" s="162" t="s">
        <v>201</v>
      </c>
      <c r="K2812" s="162">
        <v>0.14933333782558927</v>
      </c>
      <c r="L2812" s="80">
        <v>0</v>
      </c>
    </row>
    <row r="2813" spans="1:12" ht="16.5" customHeight="1" x14ac:dyDescent="0.25">
      <c r="A2813" s="192">
        <v>2335</v>
      </c>
      <c r="B2813" s="192" t="s">
        <v>3048</v>
      </c>
      <c r="C2813" s="192" t="s">
        <v>74</v>
      </c>
      <c r="D2813" s="192" t="s">
        <v>3044</v>
      </c>
      <c r="E2813" s="219">
        <v>100</v>
      </c>
      <c r="F2813" s="67" t="s">
        <v>2656</v>
      </c>
      <c r="G2813" s="73">
        <v>90.07</v>
      </c>
      <c r="H2813" s="68" t="s">
        <v>3049</v>
      </c>
      <c r="I2813" s="80">
        <v>2388684.0299999998</v>
      </c>
      <c r="J2813" s="162">
        <v>3.6283820356394928E-5</v>
      </c>
      <c r="K2813" s="162">
        <v>2.4480500550238652E-2</v>
      </c>
      <c r="L2813" s="80">
        <v>0</v>
      </c>
    </row>
    <row r="2814" spans="1:12" ht="15.75" customHeight="1" x14ac:dyDescent="0.25">
      <c r="A2814" s="188"/>
      <c r="B2814" s="188"/>
      <c r="C2814" s="188"/>
      <c r="D2814" s="188"/>
      <c r="E2814" s="199"/>
      <c r="F2814" s="67" t="s">
        <v>2780</v>
      </c>
      <c r="G2814" s="73">
        <v>147.44</v>
      </c>
      <c r="H2814" s="68" t="s">
        <v>3049</v>
      </c>
      <c r="I2814" s="80">
        <v>4013314.41</v>
      </c>
      <c r="J2814" s="162">
        <v>5.9394764886719982E-5</v>
      </c>
      <c r="K2814" s="162">
        <v>4.1130574152281552E-2</v>
      </c>
      <c r="L2814" s="80">
        <v>0</v>
      </c>
    </row>
    <row r="2815" spans="1:12" ht="15.75" customHeight="1" x14ac:dyDescent="0.25">
      <c r="A2815" s="188"/>
      <c r="B2815" s="188"/>
      <c r="C2815" s="188"/>
      <c r="D2815" s="188"/>
      <c r="E2815" s="199"/>
      <c r="F2815" s="67" t="s">
        <v>2661</v>
      </c>
      <c r="G2815" s="73">
        <v>3940.73</v>
      </c>
      <c r="H2815" s="72" t="s">
        <v>104</v>
      </c>
      <c r="I2815" s="80">
        <v>8130214.0300000003</v>
      </c>
      <c r="J2815" s="162">
        <v>1.5874846163323659E-3</v>
      </c>
      <c r="K2815" s="162">
        <v>8.3322744463181705E-2</v>
      </c>
      <c r="L2815" s="80">
        <v>7536876</v>
      </c>
    </row>
    <row r="2816" spans="1:12" ht="16.5" customHeight="1" x14ac:dyDescent="0.25">
      <c r="A2816" s="192">
        <v>2336</v>
      </c>
      <c r="B2816" s="192" t="s">
        <v>3050</v>
      </c>
      <c r="C2816" s="192" t="s">
        <v>74</v>
      </c>
      <c r="D2816" s="192" t="s">
        <v>3044</v>
      </c>
      <c r="E2816" s="219">
        <v>100</v>
      </c>
      <c r="F2816" s="67" t="s">
        <v>2656</v>
      </c>
      <c r="G2816" s="70">
        <v>265430.95</v>
      </c>
      <c r="H2816" s="68" t="s">
        <v>105</v>
      </c>
      <c r="I2816" s="80">
        <v>8093039</v>
      </c>
      <c r="J2816" s="162">
        <v>0.10692626742341785</v>
      </c>
      <c r="K2816" s="162">
        <v>8.294175504350941E-2</v>
      </c>
      <c r="L2816" s="80">
        <v>4324060</v>
      </c>
    </row>
    <row r="2817" spans="1:12" ht="15.75" customHeight="1" x14ac:dyDescent="0.25">
      <c r="A2817" s="188"/>
      <c r="B2817" s="188"/>
      <c r="C2817" s="188"/>
      <c r="D2817" s="188"/>
      <c r="E2817" s="199"/>
      <c r="F2817" s="67" t="s">
        <v>2780</v>
      </c>
      <c r="G2817" s="70">
        <v>2664.6030000000001</v>
      </c>
      <c r="H2817" s="68" t="s">
        <v>105</v>
      </c>
      <c r="I2817" s="80">
        <v>202723</v>
      </c>
      <c r="J2817" s="162">
        <v>1.0734093102377153E-3</v>
      </c>
      <c r="K2817" s="162">
        <v>2.0776127988120854E-3</v>
      </c>
      <c r="L2817" s="80">
        <v>0</v>
      </c>
    </row>
    <row r="2818" spans="1:12" ht="15.75" customHeight="1" x14ac:dyDescent="0.25">
      <c r="A2818" s="188"/>
      <c r="B2818" s="188"/>
      <c r="C2818" s="188"/>
      <c r="D2818" s="188"/>
      <c r="E2818" s="199"/>
      <c r="F2818" s="67" t="s">
        <v>2661</v>
      </c>
      <c r="G2818" s="70">
        <v>19776.28</v>
      </c>
      <c r="H2818" s="72" t="s">
        <v>104</v>
      </c>
      <c r="I2818" s="80">
        <v>68996106</v>
      </c>
      <c r="J2818" s="162">
        <v>7.9666813682443202E-3</v>
      </c>
      <c r="K2818" s="162">
        <v>0.70710867979358683</v>
      </c>
      <c r="L2818" s="80">
        <v>51927050</v>
      </c>
    </row>
    <row r="2819" spans="1:12" ht="15.75" customHeight="1" x14ac:dyDescent="0.25">
      <c r="A2819" s="188"/>
      <c r="B2819" s="188"/>
      <c r="C2819" s="188"/>
      <c r="D2819" s="188"/>
      <c r="E2819" s="199"/>
      <c r="F2819" s="67" t="s">
        <v>3051</v>
      </c>
      <c r="G2819" s="73">
        <v>1170</v>
      </c>
      <c r="H2819" s="72" t="s">
        <v>355</v>
      </c>
      <c r="I2819" s="80">
        <v>3529340</v>
      </c>
      <c r="J2819" s="184" t="s">
        <v>201</v>
      </c>
      <c r="K2819" s="183" t="s">
        <v>201</v>
      </c>
      <c r="L2819" s="80">
        <v>0</v>
      </c>
    </row>
    <row r="2820" spans="1:12" ht="15.75" customHeight="1" x14ac:dyDescent="0.25">
      <c r="A2820" s="188"/>
      <c r="B2820" s="188"/>
      <c r="C2820" s="188"/>
      <c r="D2820" s="188"/>
      <c r="E2820" s="199"/>
      <c r="F2820" s="67" t="s">
        <v>2662</v>
      </c>
      <c r="G2820" s="70">
        <v>50040.663</v>
      </c>
      <c r="H2820" s="68" t="s">
        <v>105</v>
      </c>
      <c r="I2820" s="80">
        <v>10407559</v>
      </c>
      <c r="J2820" s="162">
        <v>2.0158392659119558E-2</v>
      </c>
      <c r="K2820" s="162">
        <v>0.10666218328848678</v>
      </c>
      <c r="L2820" s="80">
        <v>550000</v>
      </c>
    </row>
    <row r="2821" spans="1:12" ht="16.5" customHeight="1" x14ac:dyDescent="0.25">
      <c r="A2821" s="192">
        <v>2337</v>
      </c>
      <c r="B2821" s="192" t="s">
        <v>3052</v>
      </c>
      <c r="C2821" s="192" t="s">
        <v>74</v>
      </c>
      <c r="D2821" s="192" t="s">
        <v>3044</v>
      </c>
      <c r="E2821" s="219">
        <v>100</v>
      </c>
      <c r="F2821" s="67" t="s">
        <v>2656</v>
      </c>
      <c r="G2821" s="73">
        <v>256.26</v>
      </c>
      <c r="H2821" s="68" t="s">
        <v>3049</v>
      </c>
      <c r="I2821" s="80">
        <v>8020770</v>
      </c>
      <c r="J2821" s="162">
        <v>1.032318397305403E-4</v>
      </c>
      <c r="K2821" s="162">
        <v>8.2201104010536583E-2</v>
      </c>
      <c r="L2821" s="80">
        <v>2648719.75</v>
      </c>
    </row>
    <row r="2822" spans="1:12" ht="15.75" customHeight="1" x14ac:dyDescent="0.25">
      <c r="A2822" s="188"/>
      <c r="B2822" s="188"/>
      <c r="C2822" s="188"/>
      <c r="D2822" s="188"/>
      <c r="E2822" s="199"/>
      <c r="F2822" s="67" t="s">
        <v>2780</v>
      </c>
      <c r="G2822" s="73">
        <v>78.819999999999993</v>
      </c>
      <c r="H2822" s="68" t="s">
        <v>3049</v>
      </c>
      <c r="I2822" s="80">
        <v>5262370</v>
      </c>
      <c r="J2822" s="162">
        <v>3.1751867663939694E-5</v>
      </c>
      <c r="K2822" s="162">
        <v>5.3931558156128087E-2</v>
      </c>
      <c r="L2822" s="80">
        <v>0</v>
      </c>
    </row>
    <row r="2823" spans="1:12" ht="31.5" customHeight="1" x14ac:dyDescent="0.25">
      <c r="A2823" s="67">
        <v>2338</v>
      </c>
      <c r="B2823" s="67" t="s">
        <v>3053</v>
      </c>
      <c r="C2823" s="67" t="s">
        <v>74</v>
      </c>
      <c r="D2823" s="67" t="s">
        <v>3044</v>
      </c>
      <c r="E2823" s="73">
        <v>100</v>
      </c>
      <c r="F2823" s="67" t="s">
        <v>3054</v>
      </c>
      <c r="G2823" s="73">
        <v>292.5</v>
      </c>
      <c r="H2823" s="72" t="s">
        <v>3055</v>
      </c>
      <c r="I2823" s="80">
        <v>13771900</v>
      </c>
      <c r="J2823" s="162">
        <v>0.20151980796409311</v>
      </c>
      <c r="K2823" s="162">
        <v>0.2708909951673576</v>
      </c>
      <c r="L2823" s="80">
        <v>24302300</v>
      </c>
    </row>
    <row r="2824" spans="1:12" ht="31.5" customHeight="1" x14ac:dyDescent="0.25">
      <c r="A2824" s="67">
        <v>2339</v>
      </c>
      <c r="B2824" s="67" t="s">
        <v>3056</v>
      </c>
      <c r="C2824" s="67" t="s">
        <v>74</v>
      </c>
      <c r="D2824" s="67" t="s">
        <v>3044</v>
      </c>
      <c r="E2824" s="73">
        <v>100</v>
      </c>
      <c r="F2824" s="64" t="s">
        <v>3057</v>
      </c>
      <c r="G2824" s="70">
        <v>500</v>
      </c>
      <c r="H2824" s="64" t="s">
        <v>15</v>
      </c>
      <c r="I2824" s="80">
        <v>60689251.810000002</v>
      </c>
      <c r="J2824" s="162">
        <v>2.7491706714294034E-3</v>
      </c>
      <c r="K2824" s="162">
        <v>0.12632642610207384</v>
      </c>
      <c r="L2824" s="80">
        <v>29280970.760000002</v>
      </c>
    </row>
    <row r="2825" spans="1:12" ht="31.5" customHeight="1" x14ac:dyDescent="0.25">
      <c r="A2825" s="67">
        <v>2340</v>
      </c>
      <c r="B2825" s="67" t="s">
        <v>3058</v>
      </c>
      <c r="C2825" s="67" t="s">
        <v>74</v>
      </c>
      <c r="D2825" s="67" t="s">
        <v>3044</v>
      </c>
      <c r="E2825" s="73">
        <v>100</v>
      </c>
      <c r="F2825" s="64" t="s">
        <v>3057</v>
      </c>
      <c r="G2825" s="70">
        <v>491</v>
      </c>
      <c r="H2825" s="64" t="s">
        <v>15</v>
      </c>
      <c r="I2825" s="80">
        <v>49342999.07</v>
      </c>
      <c r="J2825" s="162">
        <v>2.6996855993436739E-3</v>
      </c>
      <c r="K2825" s="162">
        <v>0.10270887413780846</v>
      </c>
      <c r="L2825" s="80">
        <v>31593560.489999998</v>
      </c>
    </row>
    <row r="2826" spans="1:12" ht="31.5" customHeight="1" x14ac:dyDescent="0.25">
      <c r="A2826" s="67">
        <v>2341</v>
      </c>
      <c r="B2826" s="67" t="s">
        <v>3059</v>
      </c>
      <c r="C2826" s="67" t="s">
        <v>74</v>
      </c>
      <c r="D2826" s="67" t="s">
        <v>3044</v>
      </c>
      <c r="E2826" s="73">
        <v>100</v>
      </c>
      <c r="F2826" s="64" t="s">
        <v>3057</v>
      </c>
      <c r="G2826" s="70">
        <v>298</v>
      </c>
      <c r="H2826" s="64" t="s">
        <v>15</v>
      </c>
      <c r="I2826" s="80">
        <v>40443739.909999996</v>
      </c>
      <c r="J2826" s="162">
        <v>1.6385057201719242E-3</v>
      </c>
      <c r="K2826" s="162">
        <v>8.4184809808287367E-2</v>
      </c>
      <c r="L2826" s="80">
        <v>26664823.219999999</v>
      </c>
    </row>
    <row r="2827" spans="1:12" ht="31.5" customHeight="1" x14ac:dyDescent="0.25">
      <c r="A2827" s="67">
        <v>2342</v>
      </c>
      <c r="B2827" s="67" t="s">
        <v>3060</v>
      </c>
      <c r="C2827" s="67" t="s">
        <v>74</v>
      </c>
      <c r="D2827" s="67" t="s">
        <v>3044</v>
      </c>
      <c r="E2827" s="73">
        <v>100</v>
      </c>
      <c r="F2827" s="64" t="s">
        <v>3057</v>
      </c>
      <c r="G2827" s="70">
        <v>71</v>
      </c>
      <c r="H2827" s="64" t="s">
        <v>15</v>
      </c>
      <c r="I2827" s="80">
        <v>23704129.809999999</v>
      </c>
      <c r="J2827" s="162">
        <v>3.9038223534297524E-4</v>
      </c>
      <c r="K2827" s="162">
        <v>4.9340829116359661E-2</v>
      </c>
      <c r="L2827" s="80">
        <v>15568164.550000001</v>
      </c>
    </row>
    <row r="2828" spans="1:12" ht="31.5" customHeight="1" x14ac:dyDescent="0.25">
      <c r="A2828" s="67">
        <v>2343</v>
      </c>
      <c r="B2828" s="67" t="s">
        <v>3061</v>
      </c>
      <c r="C2828" s="67" t="s">
        <v>74</v>
      </c>
      <c r="D2828" s="67" t="s">
        <v>3044</v>
      </c>
      <c r="E2828" s="73">
        <v>100</v>
      </c>
      <c r="F2828" s="64" t="s">
        <v>3057</v>
      </c>
      <c r="G2828" s="70">
        <v>497</v>
      </c>
      <c r="H2828" s="64" t="s">
        <v>15</v>
      </c>
      <c r="I2828" s="80">
        <v>46056618.079999998</v>
      </c>
      <c r="J2828" s="162">
        <v>2.7326756474008269E-3</v>
      </c>
      <c r="K2828" s="162">
        <v>9.5868177426367218E-2</v>
      </c>
      <c r="L2828" s="80">
        <v>29849533.370000001</v>
      </c>
    </row>
    <row r="2829" spans="1:12" ht="31.5" customHeight="1" x14ac:dyDescent="0.25">
      <c r="A2829" s="67">
        <v>2344</v>
      </c>
      <c r="B2829" s="67" t="s">
        <v>3062</v>
      </c>
      <c r="C2829" s="67" t="s">
        <v>74</v>
      </c>
      <c r="D2829" s="67" t="s">
        <v>3044</v>
      </c>
      <c r="E2829" s="73">
        <v>100</v>
      </c>
      <c r="F2829" s="64" t="s">
        <v>3057</v>
      </c>
      <c r="G2829" s="70">
        <v>58</v>
      </c>
      <c r="H2829" s="64" t="s">
        <v>15</v>
      </c>
      <c r="I2829" s="80">
        <v>19686676.25</v>
      </c>
      <c r="J2829" s="162">
        <v>3.1890379788581075E-4</v>
      </c>
      <c r="K2829" s="162">
        <v>4.0978383788236018E-2</v>
      </c>
      <c r="L2829" s="80">
        <v>13264674.029999999</v>
      </c>
    </row>
    <row r="2830" spans="1:12" ht="31.5" customHeight="1" x14ac:dyDescent="0.25">
      <c r="A2830" s="67">
        <v>2345</v>
      </c>
      <c r="B2830" s="67" t="s">
        <v>3063</v>
      </c>
      <c r="C2830" s="67" t="s">
        <v>74</v>
      </c>
      <c r="D2830" s="67" t="s">
        <v>3044</v>
      </c>
      <c r="E2830" s="73">
        <v>100</v>
      </c>
      <c r="F2830" s="64" t="s">
        <v>3057</v>
      </c>
      <c r="G2830" s="70">
        <v>576</v>
      </c>
      <c r="H2830" s="64" t="s">
        <v>15</v>
      </c>
      <c r="I2830" s="80">
        <v>72584618</v>
      </c>
      <c r="J2830" s="162">
        <v>3.1670446134866729E-3</v>
      </c>
      <c r="K2830" s="162">
        <v>0.15108697353249279</v>
      </c>
      <c r="L2830" s="80">
        <v>50407624.340000004</v>
      </c>
    </row>
    <row r="2831" spans="1:12" ht="31.5" customHeight="1" x14ac:dyDescent="0.25">
      <c r="A2831" s="67">
        <v>2346</v>
      </c>
      <c r="B2831" s="67" t="s">
        <v>3064</v>
      </c>
      <c r="C2831" s="67" t="s">
        <v>74</v>
      </c>
      <c r="D2831" s="67" t="s">
        <v>3044</v>
      </c>
      <c r="E2831" s="73">
        <v>100</v>
      </c>
      <c r="F2831" s="64" t="s">
        <v>3057</v>
      </c>
      <c r="G2831" s="70">
        <v>71</v>
      </c>
      <c r="H2831" s="64" t="s">
        <v>15</v>
      </c>
      <c r="I2831" s="80">
        <v>23165941.969999999</v>
      </c>
      <c r="J2831" s="162">
        <v>3.9038223534297524E-4</v>
      </c>
      <c r="K2831" s="162">
        <v>4.8220575622188351E-2</v>
      </c>
      <c r="L2831" s="80">
        <v>15145489.48</v>
      </c>
    </row>
    <row r="2832" spans="1:12" ht="31.5" customHeight="1" x14ac:dyDescent="0.25">
      <c r="A2832" s="67">
        <v>2347</v>
      </c>
      <c r="B2832" s="67" t="s">
        <v>3065</v>
      </c>
      <c r="C2832" s="67" t="s">
        <v>74</v>
      </c>
      <c r="D2832" s="67" t="s">
        <v>3044</v>
      </c>
      <c r="E2832" s="73">
        <v>100</v>
      </c>
      <c r="F2832" s="64" t="s">
        <v>3057</v>
      </c>
      <c r="G2832" s="70">
        <v>242</v>
      </c>
      <c r="H2832" s="64" t="s">
        <v>15</v>
      </c>
      <c r="I2832" s="80">
        <v>49561245.530000001</v>
      </c>
      <c r="J2832" s="162">
        <v>1.330598604971831E-3</v>
      </c>
      <c r="K2832" s="162">
        <v>0.10316316043198694</v>
      </c>
      <c r="L2832" s="80">
        <v>31777213.219999999</v>
      </c>
    </row>
    <row r="2833" spans="1:12" ht="31.5" customHeight="1" x14ac:dyDescent="0.25">
      <c r="A2833" s="67">
        <v>2348</v>
      </c>
      <c r="B2833" s="67" t="s">
        <v>3066</v>
      </c>
      <c r="C2833" s="67" t="s">
        <v>74</v>
      </c>
      <c r="D2833" s="67" t="s">
        <v>3044</v>
      </c>
      <c r="E2833" s="73">
        <v>100</v>
      </c>
      <c r="F2833" s="64" t="s">
        <v>3057</v>
      </c>
      <c r="G2833" s="70">
        <v>115</v>
      </c>
      <c r="H2833" s="64" t="s">
        <v>15</v>
      </c>
      <c r="I2833" s="80">
        <v>49561245.530000001</v>
      </c>
      <c r="J2833" s="162">
        <v>6.3230925442876273E-4</v>
      </c>
      <c r="K2833" s="162">
        <v>0.10316316043198694</v>
      </c>
      <c r="L2833" s="80">
        <v>31777213.219999999</v>
      </c>
    </row>
    <row r="2834" spans="1:12" ht="31.5" customHeight="1" x14ac:dyDescent="0.25">
      <c r="A2834" s="67">
        <v>2349</v>
      </c>
      <c r="B2834" s="67" t="s">
        <v>3067</v>
      </c>
      <c r="C2834" s="67" t="s">
        <v>74</v>
      </c>
      <c r="D2834" s="67" t="s">
        <v>3044</v>
      </c>
      <c r="E2834" s="73">
        <v>100</v>
      </c>
      <c r="F2834" s="64" t="s">
        <v>3057</v>
      </c>
      <c r="G2834" s="70">
        <v>134</v>
      </c>
      <c r="H2834" s="64" t="s">
        <v>15</v>
      </c>
      <c r="I2834" s="80">
        <v>23150469.079999998</v>
      </c>
      <c r="J2834" s="162">
        <v>7.367777399430801E-4</v>
      </c>
      <c r="K2834" s="162">
        <v>4.8188368355878822E-2</v>
      </c>
      <c r="L2834" s="80">
        <v>15241337.66</v>
      </c>
    </row>
    <row r="2835" spans="1:12" ht="31.5" customHeight="1" x14ac:dyDescent="0.25">
      <c r="A2835" s="67">
        <v>2350</v>
      </c>
      <c r="B2835" s="67" t="s">
        <v>3068</v>
      </c>
      <c r="C2835" s="67" t="s">
        <v>74</v>
      </c>
      <c r="D2835" s="67" t="s">
        <v>3044</v>
      </c>
      <c r="E2835" s="73">
        <v>100</v>
      </c>
      <c r="F2835" s="64" t="s">
        <v>3057</v>
      </c>
      <c r="G2835" s="70">
        <v>105</v>
      </c>
      <c r="H2835" s="64" t="s">
        <v>15</v>
      </c>
      <c r="I2835" s="80">
        <v>23993007.07</v>
      </c>
      <c r="J2835" s="162">
        <v>5.7732584100017462E-4</v>
      </c>
      <c r="K2835" s="162">
        <v>4.9942135455614052E-2</v>
      </c>
      <c r="L2835" s="80">
        <v>13349344.359999999</v>
      </c>
    </row>
    <row r="2836" spans="1:12" ht="31.5" customHeight="1" x14ac:dyDescent="0.25">
      <c r="A2836" s="67">
        <v>2351</v>
      </c>
      <c r="B2836" s="67" t="s">
        <v>3069</v>
      </c>
      <c r="C2836" s="67" t="s">
        <v>74</v>
      </c>
      <c r="D2836" s="67" t="s">
        <v>3044</v>
      </c>
      <c r="E2836" s="73">
        <v>100</v>
      </c>
      <c r="F2836" s="64" t="s">
        <v>3057</v>
      </c>
      <c r="G2836" s="70">
        <v>160</v>
      </c>
      <c r="H2836" s="64" t="s">
        <v>15</v>
      </c>
      <c r="I2836" s="80">
        <v>25645914.93</v>
      </c>
      <c r="J2836" s="162">
        <v>8.7973461485740909E-4</v>
      </c>
      <c r="K2836" s="162">
        <v>5.3382710786539812E-2</v>
      </c>
      <c r="L2836" s="80">
        <v>16346637.789999999</v>
      </c>
    </row>
    <row r="2837" spans="1:12" ht="31.5" customHeight="1" x14ac:dyDescent="0.25">
      <c r="A2837" s="67">
        <v>2352</v>
      </c>
      <c r="B2837" s="67" t="s">
        <v>3070</v>
      </c>
      <c r="C2837" s="67" t="s">
        <v>74</v>
      </c>
      <c r="D2837" s="67" t="s">
        <v>3044</v>
      </c>
      <c r="E2837" s="73">
        <v>100</v>
      </c>
      <c r="F2837" s="64" t="s">
        <v>3057</v>
      </c>
      <c r="G2837" s="70">
        <v>162</v>
      </c>
      <c r="H2837" s="64" t="s">
        <v>15</v>
      </c>
      <c r="I2837" s="80">
        <v>32494366.199999999</v>
      </c>
      <c r="J2837" s="162">
        <v>8.9073129754312661E-4</v>
      </c>
      <c r="K2837" s="162">
        <v>6.7637959409175746E-2</v>
      </c>
      <c r="L2837" s="80">
        <v>21381995.699999999</v>
      </c>
    </row>
    <row r="2838" spans="1:12" ht="31.5" customHeight="1" x14ac:dyDescent="0.25">
      <c r="A2838" s="67">
        <v>2353</v>
      </c>
      <c r="B2838" s="67" t="s">
        <v>3071</v>
      </c>
      <c r="C2838" s="67" t="s">
        <v>74</v>
      </c>
      <c r="D2838" s="67" t="s">
        <v>3044</v>
      </c>
      <c r="E2838" s="73">
        <v>100</v>
      </c>
      <c r="F2838" s="64" t="s">
        <v>3057</v>
      </c>
      <c r="G2838" s="70">
        <v>160</v>
      </c>
      <c r="H2838" s="64" t="s">
        <v>15</v>
      </c>
      <c r="I2838" s="80">
        <v>57980435.689999998</v>
      </c>
      <c r="J2838" s="162">
        <v>8.7973461485740909E-4</v>
      </c>
      <c r="K2838" s="162">
        <v>0.12068794730720261</v>
      </c>
      <c r="L2838" s="80">
        <v>45125294.43</v>
      </c>
    </row>
    <row r="2839" spans="1:12" ht="31.5" customHeight="1" x14ac:dyDescent="0.25">
      <c r="A2839" s="67">
        <v>2354</v>
      </c>
      <c r="B2839" s="67" t="s">
        <v>3072</v>
      </c>
      <c r="C2839" s="67" t="s">
        <v>74</v>
      </c>
      <c r="D2839" s="67" t="s">
        <v>3044</v>
      </c>
      <c r="E2839" s="73">
        <v>100</v>
      </c>
      <c r="F2839" s="64" t="s">
        <v>3057</v>
      </c>
      <c r="G2839" s="70">
        <v>38</v>
      </c>
      <c r="H2839" s="64" t="s">
        <v>15</v>
      </c>
      <c r="I2839" s="80">
        <v>14824639.359999999</v>
      </c>
      <c r="J2839" s="162">
        <v>2.0893697102863465E-4</v>
      </c>
      <c r="K2839" s="162">
        <v>3.0857913926240828E-2</v>
      </c>
      <c r="L2839" s="80">
        <v>10338627.77</v>
      </c>
    </row>
    <row r="2840" spans="1:12" ht="31.5" customHeight="1" x14ac:dyDescent="0.25">
      <c r="A2840" s="67">
        <v>2355</v>
      </c>
      <c r="B2840" s="67" t="s">
        <v>3073</v>
      </c>
      <c r="C2840" s="67" t="s">
        <v>74</v>
      </c>
      <c r="D2840" s="67" t="s">
        <v>3044</v>
      </c>
      <c r="E2840" s="73">
        <v>100</v>
      </c>
      <c r="F2840" s="64" t="s">
        <v>3057</v>
      </c>
      <c r="G2840" s="70">
        <v>60</v>
      </c>
      <c r="H2840" s="64" t="s">
        <v>15</v>
      </c>
      <c r="I2840" s="80">
        <v>29426195.43</v>
      </c>
      <c r="J2840" s="162">
        <v>3.2990048057152837E-4</v>
      </c>
      <c r="K2840" s="162">
        <v>6.1251473557308929E-2</v>
      </c>
      <c r="L2840" s="80">
        <v>18843422.829999998</v>
      </c>
    </row>
    <row r="2841" spans="1:12" ht="31.5" customHeight="1" x14ac:dyDescent="0.25">
      <c r="A2841" s="67">
        <v>2356</v>
      </c>
      <c r="B2841" s="67" t="s">
        <v>3074</v>
      </c>
      <c r="C2841" s="67" t="s">
        <v>74</v>
      </c>
      <c r="D2841" s="67" t="s">
        <v>3044</v>
      </c>
      <c r="E2841" s="73">
        <v>100</v>
      </c>
      <c r="F2841" s="64" t="s">
        <v>3057</v>
      </c>
      <c r="G2841" s="70">
        <v>162</v>
      </c>
      <c r="H2841" s="64" t="s">
        <v>15</v>
      </c>
      <c r="I2841" s="80">
        <v>31629643.440000001</v>
      </c>
      <c r="J2841" s="162">
        <v>8.9073129754312661E-4</v>
      </c>
      <c r="K2841" s="162">
        <v>6.5838014071541495E-2</v>
      </c>
      <c r="L2841" s="80">
        <v>21087018.82</v>
      </c>
    </row>
    <row r="2842" spans="1:12" ht="31.5" customHeight="1" x14ac:dyDescent="0.25">
      <c r="A2842" s="67">
        <v>2357</v>
      </c>
      <c r="B2842" s="67" t="s">
        <v>3075</v>
      </c>
      <c r="C2842" s="67" t="s">
        <v>74</v>
      </c>
      <c r="D2842" s="67" t="s">
        <v>3044</v>
      </c>
      <c r="E2842" s="73">
        <v>100</v>
      </c>
      <c r="F2842" s="64" t="s">
        <v>3057</v>
      </c>
      <c r="G2842" s="70">
        <v>116</v>
      </c>
      <c r="H2842" s="64" t="s">
        <v>15</v>
      </c>
      <c r="I2842" s="80">
        <v>28117396.870000001</v>
      </c>
      <c r="J2842" s="162">
        <v>6.3780759577162149E-4</v>
      </c>
      <c r="K2842" s="162">
        <v>5.8527171648134674E-2</v>
      </c>
      <c r="L2842" s="80">
        <v>19098320.420000002</v>
      </c>
    </row>
    <row r="2843" spans="1:12" ht="31.5" customHeight="1" x14ac:dyDescent="0.25">
      <c r="A2843" s="67">
        <v>2358</v>
      </c>
      <c r="B2843" s="67" t="s">
        <v>3076</v>
      </c>
      <c r="C2843" s="67" t="s">
        <v>74</v>
      </c>
      <c r="D2843" s="67" t="s">
        <v>3044</v>
      </c>
      <c r="E2843" s="73">
        <v>100</v>
      </c>
      <c r="F2843" s="64" t="s">
        <v>3057</v>
      </c>
      <c r="G2843" s="70">
        <v>69</v>
      </c>
      <c r="H2843" s="64" t="s">
        <v>15</v>
      </c>
      <c r="I2843" s="80">
        <v>19237630.510000002</v>
      </c>
      <c r="J2843" s="162">
        <v>3.7938555265725767E-4</v>
      </c>
      <c r="K2843" s="162">
        <v>4.0043682143401871E-2</v>
      </c>
      <c r="L2843" s="80">
        <v>12519412.960000001</v>
      </c>
    </row>
    <row r="2844" spans="1:12" ht="31.5" customHeight="1" x14ac:dyDescent="0.25">
      <c r="A2844" s="67">
        <v>2359</v>
      </c>
      <c r="B2844" s="67" t="s">
        <v>3077</v>
      </c>
      <c r="C2844" s="67" t="s">
        <v>74</v>
      </c>
      <c r="D2844" s="67" t="s">
        <v>3044</v>
      </c>
      <c r="E2844" s="73">
        <v>100</v>
      </c>
      <c r="F2844" s="64" t="s">
        <v>3057</v>
      </c>
      <c r="G2844" s="70">
        <v>156</v>
      </c>
      <c r="H2844" s="64" t="s">
        <v>15</v>
      </c>
      <c r="I2844" s="80">
        <v>23247352.219999999</v>
      </c>
      <c r="J2844" s="162">
        <v>8.5774124948597374E-4</v>
      </c>
      <c r="K2844" s="162">
        <v>4.8390033402995622E-2</v>
      </c>
      <c r="L2844" s="80">
        <v>15584736.93</v>
      </c>
    </row>
    <row r="2845" spans="1:12" ht="31.5" customHeight="1" x14ac:dyDescent="0.25">
      <c r="A2845" s="67">
        <v>2360</v>
      </c>
      <c r="B2845" s="67" t="s">
        <v>3078</v>
      </c>
      <c r="C2845" s="67" t="s">
        <v>74</v>
      </c>
      <c r="D2845" s="67" t="s">
        <v>3044</v>
      </c>
      <c r="E2845" s="73">
        <v>100</v>
      </c>
      <c r="F2845" s="64" t="s">
        <v>3057</v>
      </c>
      <c r="G2845" s="70">
        <v>76</v>
      </c>
      <c r="H2845" s="64" t="s">
        <v>15</v>
      </c>
      <c r="I2845" s="80">
        <v>21716151.579999998</v>
      </c>
      <c r="J2845" s="162">
        <v>4.178739420572693E-4</v>
      </c>
      <c r="K2845" s="162">
        <v>4.5202795156889318E-2</v>
      </c>
      <c r="L2845" s="80">
        <v>14839259.15</v>
      </c>
    </row>
    <row r="2846" spans="1:12" ht="31.5" customHeight="1" x14ac:dyDescent="0.25">
      <c r="A2846" s="67">
        <v>2361</v>
      </c>
      <c r="B2846" s="67" t="s">
        <v>3079</v>
      </c>
      <c r="C2846" s="67" t="s">
        <v>74</v>
      </c>
      <c r="D2846" s="67" t="s">
        <v>3044</v>
      </c>
      <c r="E2846" s="73">
        <v>100</v>
      </c>
      <c r="F2846" s="64" t="s">
        <v>3057</v>
      </c>
      <c r="G2846" s="70">
        <v>20</v>
      </c>
      <c r="H2846" s="64" t="s">
        <v>15</v>
      </c>
      <c r="I2846" s="80">
        <v>10689775.41</v>
      </c>
      <c r="J2846" s="162">
        <v>1.0996682685717614E-4</v>
      </c>
      <c r="K2846" s="162">
        <v>2.2251075488734572E-2</v>
      </c>
      <c r="L2846" s="80">
        <v>7181224.5899999999</v>
      </c>
    </row>
    <row r="2847" spans="1:12" ht="31.5" customHeight="1" x14ac:dyDescent="0.25">
      <c r="A2847" s="67">
        <v>2362</v>
      </c>
      <c r="B2847" s="67" t="s">
        <v>3080</v>
      </c>
      <c r="C2847" s="67" t="s">
        <v>74</v>
      </c>
      <c r="D2847" s="67" t="s">
        <v>3044</v>
      </c>
      <c r="E2847" s="73">
        <v>100</v>
      </c>
      <c r="F2847" s="64" t="s">
        <v>3057</v>
      </c>
      <c r="G2847" s="70">
        <v>40</v>
      </c>
      <c r="H2847" s="64" t="s">
        <v>15</v>
      </c>
      <c r="I2847" s="80">
        <v>7955734.5300000003</v>
      </c>
      <c r="J2847" s="162">
        <v>2.1993365371435227E-4</v>
      </c>
      <c r="K2847" s="162">
        <v>1.6560090629197069E-2</v>
      </c>
      <c r="L2847" s="80">
        <v>5346918.28</v>
      </c>
    </row>
    <row r="2848" spans="1:12" ht="31.5" customHeight="1" x14ac:dyDescent="0.25">
      <c r="A2848" s="67">
        <v>2363</v>
      </c>
      <c r="B2848" s="67" t="s">
        <v>3081</v>
      </c>
      <c r="C2848" s="67" t="s">
        <v>74</v>
      </c>
      <c r="D2848" s="67" t="s">
        <v>3044</v>
      </c>
      <c r="E2848" s="73">
        <v>100</v>
      </c>
      <c r="F2848" s="64" t="s">
        <v>3057</v>
      </c>
      <c r="G2848" s="70">
        <v>305</v>
      </c>
      <c r="H2848" s="64" t="s">
        <v>15</v>
      </c>
      <c r="I2848" s="80">
        <v>48729075.759999998</v>
      </c>
      <c r="J2848" s="162">
        <v>1.676994109571936E-3</v>
      </c>
      <c r="K2848" s="162">
        <v>0.1014309750808905</v>
      </c>
      <c r="L2848" s="80">
        <v>29780407.02</v>
      </c>
    </row>
    <row r="2849" spans="1:12" ht="31.5" customHeight="1" x14ac:dyDescent="0.25">
      <c r="A2849" s="67">
        <v>2364</v>
      </c>
      <c r="B2849" s="67" t="s">
        <v>3082</v>
      </c>
      <c r="C2849" s="67" t="s">
        <v>74</v>
      </c>
      <c r="D2849" s="67" t="s">
        <v>3044</v>
      </c>
      <c r="E2849" s="73">
        <v>100</v>
      </c>
      <c r="F2849" s="64" t="s">
        <v>3057</v>
      </c>
      <c r="G2849" s="70">
        <v>101</v>
      </c>
      <c r="H2849" s="64" t="s">
        <v>15</v>
      </c>
      <c r="I2849" s="80">
        <v>16681232.529999999</v>
      </c>
      <c r="J2849" s="162">
        <v>5.5533247562873948E-4</v>
      </c>
      <c r="K2849" s="162">
        <v>3.4722466098112796E-2</v>
      </c>
      <c r="L2849" s="80">
        <v>10759405.119999999</v>
      </c>
    </row>
    <row r="2850" spans="1:12" ht="31.5" customHeight="1" x14ac:dyDescent="0.25">
      <c r="A2850" s="67">
        <v>2365</v>
      </c>
      <c r="B2850" s="67" t="s">
        <v>3083</v>
      </c>
      <c r="C2850" s="67" t="s">
        <v>74</v>
      </c>
      <c r="D2850" s="67" t="s">
        <v>3044</v>
      </c>
      <c r="E2850" s="73">
        <v>100</v>
      </c>
      <c r="F2850" s="64" t="s">
        <v>3057</v>
      </c>
      <c r="G2850" s="70">
        <v>22</v>
      </c>
      <c r="H2850" s="64" t="s">
        <v>15</v>
      </c>
      <c r="I2850" s="80">
        <v>5915303.6399999997</v>
      </c>
      <c r="J2850" s="162">
        <v>1.2096350954289375E-4</v>
      </c>
      <c r="K2850" s="162">
        <v>1.2312874946773683E-2</v>
      </c>
      <c r="L2850" s="80">
        <v>4073548.63</v>
      </c>
    </row>
    <row r="2851" spans="1:12" ht="31.5" customHeight="1" x14ac:dyDescent="0.25">
      <c r="A2851" s="67">
        <v>2366</v>
      </c>
      <c r="B2851" s="67" t="s">
        <v>3084</v>
      </c>
      <c r="C2851" s="67" t="s">
        <v>74</v>
      </c>
      <c r="D2851" s="67" t="s">
        <v>3044</v>
      </c>
      <c r="E2851" s="73">
        <v>100</v>
      </c>
      <c r="F2851" s="64" t="s">
        <v>3057</v>
      </c>
      <c r="G2851" s="70">
        <v>71</v>
      </c>
      <c r="H2851" s="64" t="s">
        <v>15</v>
      </c>
      <c r="I2851" s="80">
        <v>14705605.130000001</v>
      </c>
      <c r="J2851" s="162">
        <v>3.9038223534297524E-4</v>
      </c>
      <c r="K2851" s="162">
        <v>3.0610140747115322E-2</v>
      </c>
      <c r="L2851" s="80">
        <v>10060328</v>
      </c>
    </row>
    <row r="2852" spans="1:12" ht="31.5" customHeight="1" x14ac:dyDescent="0.25">
      <c r="A2852" s="67">
        <v>2367</v>
      </c>
      <c r="B2852" s="67" t="s">
        <v>3085</v>
      </c>
      <c r="C2852" s="67" t="s">
        <v>74</v>
      </c>
      <c r="D2852" s="67" t="s">
        <v>3044</v>
      </c>
      <c r="E2852" s="73">
        <v>100</v>
      </c>
      <c r="F2852" s="64" t="s">
        <v>3057</v>
      </c>
      <c r="G2852" s="70">
        <v>68</v>
      </c>
      <c r="H2852" s="64" t="s">
        <v>15</v>
      </c>
      <c r="I2852" s="80">
        <v>10824636.470000001</v>
      </c>
      <c r="J2852" s="162">
        <v>3.7388721131439881E-4</v>
      </c>
      <c r="K2852" s="162">
        <v>2.2531792670476631E-2</v>
      </c>
      <c r="L2852" s="80">
        <v>7192172.9299999997</v>
      </c>
    </row>
    <row r="2853" spans="1:12" ht="31.5" customHeight="1" x14ac:dyDescent="0.25">
      <c r="A2853" s="67">
        <v>2368</v>
      </c>
      <c r="B2853" s="67" t="s">
        <v>3086</v>
      </c>
      <c r="C2853" s="67" t="s">
        <v>74</v>
      </c>
      <c r="D2853" s="67" t="s">
        <v>3044</v>
      </c>
      <c r="E2853" s="73">
        <v>100</v>
      </c>
      <c r="F2853" s="64" t="s">
        <v>3057</v>
      </c>
      <c r="G2853" s="70">
        <v>1770</v>
      </c>
      <c r="H2853" s="64" t="s">
        <v>15</v>
      </c>
      <c r="I2853" s="80">
        <v>44048000</v>
      </c>
      <c r="J2853" s="162">
        <v>9.7320641768600877E-3</v>
      </c>
      <c r="K2853" s="162">
        <v>9.1687181024487058E-2</v>
      </c>
      <c r="L2853" s="80">
        <v>36123230.019999996</v>
      </c>
    </row>
    <row r="2854" spans="1:12" ht="31.5" customHeight="1" x14ac:dyDescent="0.25">
      <c r="A2854" s="67">
        <v>2369</v>
      </c>
      <c r="B2854" s="67" t="s">
        <v>3087</v>
      </c>
      <c r="C2854" s="67" t="s">
        <v>74</v>
      </c>
      <c r="D2854" s="67" t="s">
        <v>3044</v>
      </c>
      <c r="E2854" s="73">
        <v>100</v>
      </c>
      <c r="F2854" s="64" t="s">
        <v>3057</v>
      </c>
      <c r="G2854" s="70">
        <v>1242</v>
      </c>
      <c r="H2854" s="64" t="s">
        <v>15</v>
      </c>
      <c r="I2854" s="80">
        <v>32155856.5</v>
      </c>
      <c r="J2854" s="162">
        <v>6.8289399478306378E-3</v>
      </c>
      <c r="K2854" s="162">
        <v>6.6933341716148953E-2</v>
      </c>
      <c r="L2854" s="80">
        <v>21252059.039999999</v>
      </c>
    </row>
    <row r="2855" spans="1:12" ht="31.5" customHeight="1" x14ac:dyDescent="0.25">
      <c r="A2855" s="67">
        <v>2370</v>
      </c>
      <c r="B2855" s="67" t="s">
        <v>3088</v>
      </c>
      <c r="C2855" s="67" t="s">
        <v>74</v>
      </c>
      <c r="D2855" s="67" t="s">
        <v>3044</v>
      </c>
      <c r="E2855" s="73">
        <v>100</v>
      </c>
      <c r="F2855" s="64" t="s">
        <v>3057</v>
      </c>
      <c r="G2855" s="70">
        <v>114</v>
      </c>
      <c r="H2855" s="64" t="s">
        <v>15</v>
      </c>
      <c r="I2855" s="80">
        <v>61723854.270000003</v>
      </c>
      <c r="J2855" s="162">
        <v>6.2681091308590398E-4</v>
      </c>
      <c r="K2855" s="162">
        <v>0.12847998092949847</v>
      </c>
      <c r="L2855" s="80">
        <v>36651225.520000003</v>
      </c>
    </row>
    <row r="2856" spans="1:12" ht="31.5" customHeight="1" x14ac:dyDescent="0.25">
      <c r="A2856" s="67">
        <v>2371</v>
      </c>
      <c r="B2856" s="67" t="s">
        <v>3089</v>
      </c>
      <c r="C2856" s="67" t="s">
        <v>74</v>
      </c>
      <c r="D2856" s="67" t="s">
        <v>3044</v>
      </c>
      <c r="E2856" s="73">
        <v>100</v>
      </c>
      <c r="F2856" s="64" t="s">
        <v>3057</v>
      </c>
      <c r="G2856" s="70">
        <v>105</v>
      </c>
      <c r="H2856" s="64" t="s">
        <v>15</v>
      </c>
      <c r="I2856" s="80">
        <v>84643360</v>
      </c>
      <c r="J2856" s="162">
        <v>5.7732584100017462E-4</v>
      </c>
      <c r="K2856" s="162">
        <v>0.17618759241828974</v>
      </c>
      <c r="L2856" s="80">
        <v>47258307.240000002</v>
      </c>
    </row>
    <row r="2857" spans="1:12" ht="31.5" customHeight="1" x14ac:dyDescent="0.25">
      <c r="A2857" s="67">
        <v>2372</v>
      </c>
      <c r="B2857" s="67" t="s">
        <v>3090</v>
      </c>
      <c r="C2857" s="67" t="s">
        <v>74</v>
      </c>
      <c r="D2857" s="67" t="s">
        <v>3044</v>
      </c>
      <c r="E2857" s="73">
        <v>100</v>
      </c>
      <c r="F2857" s="64" t="s">
        <v>3057</v>
      </c>
      <c r="G2857" s="70">
        <v>33</v>
      </c>
      <c r="H2857" s="64" t="s">
        <v>15</v>
      </c>
      <c r="I2857" s="80">
        <v>10727235.68</v>
      </c>
      <c r="J2857" s="162">
        <v>1.8144526431434062E-4</v>
      </c>
      <c r="K2857" s="162">
        <v>2.2329050119971317E-2</v>
      </c>
      <c r="L2857" s="80">
        <v>7405216.2699999996</v>
      </c>
    </row>
    <row r="2858" spans="1:12" ht="31.5" customHeight="1" x14ac:dyDescent="0.25">
      <c r="A2858" s="67">
        <v>2373</v>
      </c>
      <c r="B2858" s="67" t="s">
        <v>3091</v>
      </c>
      <c r="C2858" s="67" t="s">
        <v>74</v>
      </c>
      <c r="D2858" s="67" t="s">
        <v>3044</v>
      </c>
      <c r="E2858" s="73">
        <v>100</v>
      </c>
      <c r="F2858" s="64" t="s">
        <v>3057</v>
      </c>
      <c r="G2858" s="70">
        <v>44</v>
      </c>
      <c r="H2858" s="64" t="s">
        <v>15</v>
      </c>
      <c r="I2858" s="80">
        <v>8873573.7400000002</v>
      </c>
      <c r="J2858" s="162">
        <v>2.4192701908578749E-4</v>
      </c>
      <c r="K2858" s="162">
        <v>1.8470599387793194E-2</v>
      </c>
      <c r="L2858" s="80">
        <v>5841854.8399999999</v>
      </c>
    </row>
    <row r="2859" spans="1:12" ht="31.5" customHeight="1" x14ac:dyDescent="0.25">
      <c r="A2859" s="67">
        <v>2374</v>
      </c>
      <c r="B2859" s="67" t="s">
        <v>3092</v>
      </c>
      <c r="C2859" s="67" t="s">
        <v>74</v>
      </c>
      <c r="D2859" s="67" t="s">
        <v>3044</v>
      </c>
      <c r="E2859" s="73">
        <v>100</v>
      </c>
      <c r="F2859" s="64" t="s">
        <v>3057</v>
      </c>
      <c r="G2859" s="70">
        <v>122</v>
      </c>
      <c r="H2859" s="64" t="s">
        <v>15</v>
      </c>
      <c r="I2859" s="80">
        <v>19178312.48</v>
      </c>
      <c r="J2859" s="162">
        <v>6.7079764382877447E-4</v>
      </c>
      <c r="K2859" s="162">
        <v>3.9920209955002256E-2</v>
      </c>
      <c r="L2859" s="80">
        <v>12126916.32</v>
      </c>
    </row>
    <row r="2860" spans="1:12" ht="31.5" customHeight="1" x14ac:dyDescent="0.25">
      <c r="A2860" s="67">
        <v>2375</v>
      </c>
      <c r="B2860" s="67" t="s">
        <v>3093</v>
      </c>
      <c r="C2860" s="67" t="s">
        <v>74</v>
      </c>
      <c r="D2860" s="67" t="s">
        <v>3044</v>
      </c>
      <c r="E2860" s="73">
        <v>100</v>
      </c>
      <c r="F2860" s="64" t="s">
        <v>3057</v>
      </c>
      <c r="G2860" s="70">
        <v>137</v>
      </c>
      <c r="H2860" s="64" t="s">
        <v>15</v>
      </c>
      <c r="I2860" s="80">
        <v>24354388.670000002</v>
      </c>
      <c r="J2860" s="162">
        <v>7.5327276397165648E-4</v>
      </c>
      <c r="K2860" s="162">
        <v>5.0694361667431138E-2</v>
      </c>
      <c r="L2860" s="80">
        <v>16831053.399999999</v>
      </c>
    </row>
    <row r="2861" spans="1:12" ht="47.25" customHeight="1" x14ac:dyDescent="0.25">
      <c r="A2861" s="67">
        <v>2376</v>
      </c>
      <c r="B2861" s="67" t="s">
        <v>3094</v>
      </c>
      <c r="C2861" s="67" t="s">
        <v>74</v>
      </c>
      <c r="D2861" s="67" t="s">
        <v>3044</v>
      </c>
      <c r="E2861" s="73">
        <v>100</v>
      </c>
      <c r="F2861" s="67" t="s">
        <v>3095</v>
      </c>
      <c r="G2861" s="73">
        <v>12</v>
      </c>
      <c r="H2861" s="72" t="s">
        <v>15</v>
      </c>
      <c r="I2861" s="80">
        <v>6164100</v>
      </c>
      <c r="J2861" s="184" t="s">
        <v>201</v>
      </c>
      <c r="K2861" s="183" t="s">
        <v>201</v>
      </c>
      <c r="L2861" s="80">
        <v>6164100</v>
      </c>
    </row>
    <row r="2862" spans="1:12" ht="31.5" customHeight="1" x14ac:dyDescent="0.25">
      <c r="A2862" s="67">
        <v>2377</v>
      </c>
      <c r="B2862" s="67" t="s">
        <v>3096</v>
      </c>
      <c r="C2862" s="67" t="s">
        <v>74</v>
      </c>
      <c r="D2862" s="67" t="s">
        <v>3044</v>
      </c>
      <c r="E2862" s="73">
        <v>100</v>
      </c>
      <c r="F2862" s="67" t="s">
        <v>32</v>
      </c>
      <c r="G2862" s="83">
        <v>170393</v>
      </c>
      <c r="H2862" s="82" t="s">
        <v>33</v>
      </c>
      <c r="I2862" s="14">
        <v>395668</v>
      </c>
      <c r="J2862" s="169">
        <v>0.94633466496804652</v>
      </c>
      <c r="K2862" s="169">
        <v>1.7900673402809771E-2</v>
      </c>
      <c r="L2862" s="14">
        <v>171340184.75999999</v>
      </c>
    </row>
    <row r="2863" spans="1:12" ht="31.5" customHeight="1" x14ac:dyDescent="0.25">
      <c r="A2863" s="67">
        <v>2378</v>
      </c>
      <c r="B2863" s="67" t="s">
        <v>3097</v>
      </c>
      <c r="C2863" s="67" t="s">
        <v>74</v>
      </c>
      <c r="D2863" s="67" t="s">
        <v>3044</v>
      </c>
      <c r="E2863" s="73">
        <v>100</v>
      </c>
      <c r="F2863" s="67" t="s">
        <v>32</v>
      </c>
      <c r="G2863" s="83">
        <v>5844</v>
      </c>
      <c r="H2863" s="82" t="s">
        <v>33</v>
      </c>
      <c r="I2863" s="14">
        <v>52600</v>
      </c>
      <c r="J2863" s="169">
        <v>3.2456613722824663E-2</v>
      </c>
      <c r="K2863" s="169">
        <v>2.3797108206572016E-3</v>
      </c>
      <c r="L2863" s="14">
        <v>6549341.2699999996</v>
      </c>
    </row>
    <row r="2864" spans="1:12" ht="31.5" customHeight="1" x14ac:dyDescent="0.25">
      <c r="A2864" s="67">
        <v>2379</v>
      </c>
      <c r="B2864" s="67" t="s">
        <v>3098</v>
      </c>
      <c r="C2864" s="67" t="s">
        <v>74</v>
      </c>
      <c r="D2864" s="67" t="s">
        <v>3044</v>
      </c>
      <c r="E2864" s="73">
        <v>100</v>
      </c>
      <c r="F2864" s="67" t="s">
        <v>32</v>
      </c>
      <c r="G2864" s="83">
        <v>172715</v>
      </c>
      <c r="H2864" s="82" t="s">
        <v>33</v>
      </c>
      <c r="I2864" s="14">
        <v>3300</v>
      </c>
      <c r="J2864" s="169">
        <v>0.9592306706258833</v>
      </c>
      <c r="K2864" s="169">
        <v>1.4929744692336057E-4</v>
      </c>
      <c r="L2864" s="14">
        <v>36767743.350000001</v>
      </c>
    </row>
    <row r="2865" spans="1:12" ht="31.5" customHeight="1" x14ac:dyDescent="0.25">
      <c r="A2865" s="67">
        <v>2380</v>
      </c>
      <c r="B2865" s="67" t="s">
        <v>3099</v>
      </c>
      <c r="C2865" s="67" t="s">
        <v>74</v>
      </c>
      <c r="D2865" s="67" t="s">
        <v>3044</v>
      </c>
      <c r="E2865" s="73">
        <v>100</v>
      </c>
      <c r="F2865" s="67" t="s">
        <v>32</v>
      </c>
      <c r="G2865" s="83">
        <v>602</v>
      </c>
      <c r="H2865" s="82" t="s">
        <v>136</v>
      </c>
      <c r="I2865" s="14">
        <v>40100</v>
      </c>
      <c r="J2865" s="162">
        <v>3.3434088742540125E-3</v>
      </c>
      <c r="K2865" s="169">
        <v>1.8141901883717453E-3</v>
      </c>
      <c r="L2865" s="14">
        <v>32414610.199999999</v>
      </c>
    </row>
    <row r="2866" spans="1:12" ht="31.5" customHeight="1" x14ac:dyDescent="0.25">
      <c r="A2866" s="67">
        <v>2381</v>
      </c>
      <c r="B2866" s="67" t="s">
        <v>3100</v>
      </c>
      <c r="C2866" s="67" t="s">
        <v>74</v>
      </c>
      <c r="D2866" s="67" t="s">
        <v>3044</v>
      </c>
      <c r="E2866" s="73">
        <v>100</v>
      </c>
      <c r="F2866" s="67" t="s">
        <v>32</v>
      </c>
      <c r="G2866" s="73">
        <v>189</v>
      </c>
      <c r="H2866" s="72" t="s">
        <v>15</v>
      </c>
      <c r="I2866" s="80">
        <v>63642333</v>
      </c>
      <c r="J2866" s="162">
        <v>1.0496748791262596E-3</v>
      </c>
      <c r="K2866" s="169">
        <v>2.8792841918625274</v>
      </c>
      <c r="L2866" s="80">
        <v>80918100</v>
      </c>
    </row>
    <row r="2867" spans="1:12" ht="31.5" customHeight="1" x14ac:dyDescent="0.25">
      <c r="A2867" s="67">
        <v>2382</v>
      </c>
      <c r="B2867" s="91" t="s">
        <v>3101</v>
      </c>
      <c r="C2867" s="64" t="s">
        <v>78</v>
      </c>
      <c r="D2867" s="77" t="s">
        <v>3044</v>
      </c>
      <c r="E2867" s="78">
        <v>100</v>
      </c>
      <c r="F2867" s="77" t="s">
        <v>81</v>
      </c>
      <c r="G2867" s="70" t="s">
        <v>201</v>
      </c>
      <c r="H2867" s="64" t="s">
        <v>201</v>
      </c>
      <c r="I2867" s="2">
        <v>7146845.6500000004</v>
      </c>
      <c r="J2867" s="183" t="s">
        <v>201</v>
      </c>
      <c r="K2867" s="166">
        <v>2.8128257762514983</v>
      </c>
      <c r="L2867" s="2">
        <v>2994430.75</v>
      </c>
    </row>
    <row r="2868" spans="1:12" ht="16.5" customHeight="1" x14ac:dyDescent="0.25">
      <c r="A2868" s="188">
        <v>2383</v>
      </c>
      <c r="B2868" s="189" t="s">
        <v>3102</v>
      </c>
      <c r="C2868" s="189" t="s">
        <v>78</v>
      </c>
      <c r="D2868" s="189" t="s">
        <v>3044</v>
      </c>
      <c r="E2868" s="214">
        <v>100</v>
      </c>
      <c r="F2868" s="189" t="s">
        <v>83</v>
      </c>
      <c r="G2868" s="87">
        <v>7386</v>
      </c>
      <c r="H2868" s="79" t="s">
        <v>84</v>
      </c>
      <c r="I2868" s="81">
        <v>24715518</v>
      </c>
      <c r="J2868" s="162">
        <v>3.9481696096459781E-2</v>
      </c>
      <c r="K2868" s="162">
        <v>5.7501977138757356E-2</v>
      </c>
      <c r="L2868" s="81">
        <v>24715518</v>
      </c>
    </row>
    <row r="2869" spans="1:12" ht="16.5" customHeight="1" x14ac:dyDescent="0.25">
      <c r="A2869" s="188"/>
      <c r="B2869" s="188" t="s">
        <v>3102</v>
      </c>
      <c r="C2869" s="188" t="s">
        <v>78</v>
      </c>
      <c r="D2869" s="188" t="s">
        <v>3044</v>
      </c>
      <c r="E2869" s="199">
        <v>1</v>
      </c>
      <c r="F2869" s="188" t="s">
        <v>83</v>
      </c>
      <c r="G2869" s="87">
        <v>150599</v>
      </c>
      <c r="H2869" s="79" t="s">
        <v>85</v>
      </c>
      <c r="I2869" s="81">
        <v>196171516</v>
      </c>
      <c r="J2869" s="162">
        <v>0.80502355137161474</v>
      </c>
      <c r="K2869" s="162">
        <v>0.4564035448622753</v>
      </c>
      <c r="L2869" s="81">
        <v>175069727</v>
      </c>
    </row>
    <row r="2870" spans="1:12" ht="16.5" customHeight="1" x14ac:dyDescent="0.25">
      <c r="A2870" s="188"/>
      <c r="B2870" s="188" t="s">
        <v>3102</v>
      </c>
      <c r="C2870" s="188" t="s">
        <v>78</v>
      </c>
      <c r="D2870" s="188" t="s">
        <v>3044</v>
      </c>
      <c r="E2870" s="199">
        <v>1</v>
      </c>
      <c r="F2870" s="188" t="s">
        <v>83</v>
      </c>
      <c r="G2870" s="87">
        <v>11447</v>
      </c>
      <c r="H2870" s="79" t="s">
        <v>86</v>
      </c>
      <c r="I2870" s="81">
        <v>12590750</v>
      </c>
      <c r="J2870" s="162">
        <v>6.1189679828889128E-2</v>
      </c>
      <c r="K2870" s="162">
        <v>2.9293054616933746E-2</v>
      </c>
      <c r="L2870" s="81">
        <v>12590750</v>
      </c>
    </row>
    <row r="2871" spans="1:12" ht="16.5" customHeight="1" x14ac:dyDescent="0.25">
      <c r="A2871" s="188"/>
      <c r="B2871" s="188" t="s">
        <v>3102</v>
      </c>
      <c r="C2871" s="188" t="s">
        <v>78</v>
      </c>
      <c r="D2871" s="188" t="s">
        <v>3044</v>
      </c>
      <c r="E2871" s="199">
        <v>1</v>
      </c>
      <c r="F2871" s="188" t="s">
        <v>83</v>
      </c>
      <c r="G2871" s="87">
        <v>21965</v>
      </c>
      <c r="H2871" s="79" t="s">
        <v>87</v>
      </c>
      <c r="I2871" s="81">
        <v>62327331</v>
      </c>
      <c r="J2871" s="162">
        <v>0.11741341115065516</v>
      </c>
      <c r="K2871" s="162">
        <v>0.14500787571119336</v>
      </c>
      <c r="L2871" s="81">
        <v>62327331</v>
      </c>
    </row>
    <row r="2872" spans="1:12" ht="16.5" customHeight="1" x14ac:dyDescent="0.25">
      <c r="A2872" s="188"/>
      <c r="B2872" s="188" t="s">
        <v>3102</v>
      </c>
      <c r="C2872" s="188" t="s">
        <v>78</v>
      </c>
      <c r="D2872" s="188" t="s">
        <v>3044</v>
      </c>
      <c r="E2872" s="199">
        <v>1</v>
      </c>
      <c r="F2872" s="188" t="s">
        <v>83</v>
      </c>
      <c r="G2872" s="87">
        <v>3047</v>
      </c>
      <c r="H2872" s="79" t="s">
        <v>88</v>
      </c>
      <c r="I2872" s="81">
        <v>141532205</v>
      </c>
      <c r="J2872" s="162">
        <v>1.6287669646075406E-2</v>
      </c>
      <c r="K2872" s="162">
        <v>0.32928225968429714</v>
      </c>
      <c r="L2872" s="81">
        <v>141475415</v>
      </c>
    </row>
    <row r="2873" spans="1:12" ht="16.5" customHeight="1" x14ac:dyDescent="0.25">
      <c r="A2873" s="188"/>
      <c r="B2873" s="188" t="s">
        <v>3102</v>
      </c>
      <c r="C2873" s="188" t="s">
        <v>78</v>
      </c>
      <c r="D2873" s="188" t="s">
        <v>3044</v>
      </c>
      <c r="E2873" s="199">
        <v>1</v>
      </c>
      <c r="F2873" s="188" t="s">
        <v>83</v>
      </c>
      <c r="G2873" s="87">
        <v>517</v>
      </c>
      <c r="H2873" s="79" t="s">
        <v>89</v>
      </c>
      <c r="I2873" s="81">
        <v>13956785</v>
      </c>
      <c r="J2873" s="162">
        <v>2.7636118172041303E-3</v>
      </c>
      <c r="K2873" s="162">
        <v>3.2471208250644458E-2</v>
      </c>
      <c r="L2873" s="81">
        <v>13956785</v>
      </c>
    </row>
    <row r="2874" spans="1:12" ht="47.25" customHeight="1" x14ac:dyDescent="0.25">
      <c r="A2874" s="67">
        <v>2384</v>
      </c>
      <c r="B2874" s="23" t="s">
        <v>3103</v>
      </c>
      <c r="C2874" s="67" t="s">
        <v>78</v>
      </c>
      <c r="D2874" s="67" t="s">
        <v>3044</v>
      </c>
      <c r="E2874" s="73">
        <v>100</v>
      </c>
      <c r="F2874" s="67" t="s">
        <v>90</v>
      </c>
      <c r="G2874" s="29">
        <v>8.6999999999999993</v>
      </c>
      <c r="H2874" s="67" t="s">
        <v>91</v>
      </c>
      <c r="I2874" s="72">
        <v>44659.5</v>
      </c>
      <c r="J2874" s="164">
        <v>3.7894956921709896E-2</v>
      </c>
      <c r="K2874" s="164">
        <v>0.11474775053093139</v>
      </c>
      <c r="L2874" s="72">
        <v>0</v>
      </c>
    </row>
    <row r="2875" spans="1:12" ht="31.5" customHeight="1" x14ac:dyDescent="0.25">
      <c r="A2875" s="67">
        <v>2385</v>
      </c>
      <c r="B2875" s="24" t="s">
        <v>3104</v>
      </c>
      <c r="C2875" s="64" t="s">
        <v>78</v>
      </c>
      <c r="D2875" s="67" t="s">
        <v>3044</v>
      </c>
      <c r="E2875" s="70">
        <v>100</v>
      </c>
      <c r="F2875" s="64" t="s">
        <v>202</v>
      </c>
      <c r="G2875" s="70" t="s">
        <v>201</v>
      </c>
      <c r="H2875" s="64" t="s">
        <v>201</v>
      </c>
      <c r="I2875" s="80">
        <f t="shared" ref="I2875" si="23">L2875+N2875</f>
        <v>24823700</v>
      </c>
      <c r="J2875" s="162" t="s">
        <v>201</v>
      </c>
      <c r="K2875" s="162">
        <v>4.4021426122099019</v>
      </c>
      <c r="L2875" s="12">
        <v>24823700</v>
      </c>
    </row>
    <row r="2876" spans="1:12" ht="31.5" customHeight="1" x14ac:dyDescent="0.25">
      <c r="A2876" s="67">
        <v>2386</v>
      </c>
      <c r="B2876" s="54" t="s">
        <v>3105</v>
      </c>
      <c r="C2876" s="67" t="s">
        <v>78</v>
      </c>
      <c r="D2876" s="67" t="s">
        <v>3044</v>
      </c>
      <c r="E2876" s="70">
        <v>87.3</v>
      </c>
      <c r="F2876" s="67" t="s">
        <v>350</v>
      </c>
      <c r="G2876" s="70">
        <v>964</v>
      </c>
      <c r="H2876" s="8" t="s">
        <v>15</v>
      </c>
      <c r="I2876" s="80">
        <v>48514564.259999998</v>
      </c>
      <c r="J2876" s="164">
        <v>5.3004010545158889E-3</v>
      </c>
      <c r="K2876" s="164">
        <v>0.10098446321355635</v>
      </c>
      <c r="L2876" s="80">
        <v>60175814.770000003</v>
      </c>
    </row>
    <row r="2877" spans="1:12" ht="31.5" customHeight="1" x14ac:dyDescent="0.25">
      <c r="A2877" s="67">
        <v>2387</v>
      </c>
      <c r="B2877" s="64" t="s">
        <v>3106</v>
      </c>
      <c r="C2877" s="64" t="s">
        <v>74</v>
      </c>
      <c r="D2877" s="64" t="s">
        <v>3107</v>
      </c>
      <c r="E2877" s="70">
        <v>100</v>
      </c>
      <c r="F2877" s="64" t="s">
        <v>1257</v>
      </c>
      <c r="G2877" s="70">
        <v>21863</v>
      </c>
      <c r="H2877" s="64" t="s">
        <v>1257</v>
      </c>
      <c r="I2877" s="80">
        <v>583663.30000000005</v>
      </c>
      <c r="J2877" s="162">
        <v>1.5062658329979378E-2</v>
      </c>
      <c r="K2877" s="162">
        <v>1.1480560574769202E-2</v>
      </c>
      <c r="L2877" s="80">
        <v>5088313</v>
      </c>
    </row>
    <row r="2878" spans="1:12" ht="31.5" customHeight="1" x14ac:dyDescent="0.25">
      <c r="A2878" s="67">
        <v>2388</v>
      </c>
      <c r="B2878" s="64" t="s">
        <v>3108</v>
      </c>
      <c r="C2878" s="64" t="s">
        <v>74</v>
      </c>
      <c r="D2878" s="64" t="s">
        <v>3107</v>
      </c>
      <c r="E2878" s="70">
        <v>100</v>
      </c>
      <c r="F2878" s="64" t="s">
        <v>258</v>
      </c>
      <c r="G2878" s="70">
        <v>196</v>
      </c>
      <c r="H2878" s="64" t="s">
        <v>3109</v>
      </c>
      <c r="I2878" s="80">
        <v>1977515.32</v>
      </c>
      <c r="J2878" s="162">
        <v>1.0776749032003262E-3</v>
      </c>
      <c r="K2878" s="162">
        <v>4.1162551108685176E-3</v>
      </c>
      <c r="L2878" s="80">
        <v>53852000</v>
      </c>
    </row>
    <row r="2879" spans="1:12" ht="15.75" customHeight="1" x14ac:dyDescent="0.25">
      <c r="A2879" s="67">
        <v>2389</v>
      </c>
      <c r="B2879" s="64" t="s">
        <v>3110</v>
      </c>
      <c r="C2879" s="64" t="s">
        <v>74</v>
      </c>
      <c r="D2879" s="64" t="s">
        <v>3107</v>
      </c>
      <c r="E2879" s="70">
        <v>100</v>
      </c>
      <c r="F2879" s="64" t="s">
        <v>3111</v>
      </c>
      <c r="G2879" s="70">
        <v>14</v>
      </c>
      <c r="H2879" s="64" t="s">
        <v>734</v>
      </c>
      <c r="I2879" s="80">
        <v>18571.2</v>
      </c>
      <c r="J2879" s="162">
        <v>5.639763350610959E-6</v>
      </c>
      <c r="K2879" s="162">
        <v>1.9032750506503456E-4</v>
      </c>
      <c r="L2879" s="80">
        <v>1669334.93</v>
      </c>
    </row>
    <row r="2880" spans="1:12" ht="47.25" x14ac:dyDescent="0.25">
      <c r="A2880" s="67">
        <v>2390</v>
      </c>
      <c r="B2880" s="64" t="s">
        <v>3112</v>
      </c>
      <c r="C2880" s="64" t="s">
        <v>74</v>
      </c>
      <c r="D2880" s="64" t="s">
        <v>3107</v>
      </c>
      <c r="E2880" s="70">
        <v>100</v>
      </c>
      <c r="F2880" s="64" t="s">
        <v>492</v>
      </c>
      <c r="G2880" s="70">
        <v>55</v>
      </c>
      <c r="H2880" s="64" t="s">
        <v>3113</v>
      </c>
      <c r="I2880" s="80">
        <v>9198.6</v>
      </c>
      <c r="J2880" s="162">
        <v>2.3151236928495933E-3</v>
      </c>
      <c r="K2880" s="162">
        <v>1.631602930856238E-3</v>
      </c>
      <c r="L2880" s="80">
        <v>3704215.41</v>
      </c>
    </row>
    <row r="2881" spans="1:12" ht="15.75" customHeight="1" x14ac:dyDescent="0.25">
      <c r="A2881" s="67">
        <v>2391</v>
      </c>
      <c r="B2881" s="64" t="s">
        <v>3114</v>
      </c>
      <c r="C2881" s="64" t="s">
        <v>74</v>
      </c>
      <c r="D2881" s="64" t="s">
        <v>3107</v>
      </c>
      <c r="E2881" s="70">
        <v>100</v>
      </c>
      <c r="F2881" s="64" t="s">
        <v>3111</v>
      </c>
      <c r="G2881" s="70" t="s">
        <v>201</v>
      </c>
      <c r="H2881" s="64" t="s">
        <v>201</v>
      </c>
      <c r="I2881" s="80">
        <v>0</v>
      </c>
      <c r="J2881" s="162" t="s">
        <v>201</v>
      </c>
      <c r="K2881" s="162">
        <v>0</v>
      </c>
      <c r="L2881" s="80">
        <v>3190703.35</v>
      </c>
    </row>
    <row r="2882" spans="1:12" ht="15.75" customHeight="1" x14ac:dyDescent="0.25">
      <c r="A2882" s="67">
        <v>2392</v>
      </c>
      <c r="B2882" s="64" t="s">
        <v>3115</v>
      </c>
      <c r="C2882" s="64" t="s">
        <v>74</v>
      </c>
      <c r="D2882" s="64" t="s">
        <v>3107</v>
      </c>
      <c r="E2882" s="70">
        <v>100</v>
      </c>
      <c r="F2882" s="64" t="s">
        <v>3116</v>
      </c>
      <c r="G2882" s="70">
        <v>160.5</v>
      </c>
      <c r="H2882" s="64" t="s">
        <v>3117</v>
      </c>
      <c r="I2882" s="80">
        <v>2155.1999999999998</v>
      </c>
      <c r="J2882" s="184" t="s">
        <v>201</v>
      </c>
      <c r="K2882" s="183" t="s">
        <v>201</v>
      </c>
      <c r="L2882" s="80">
        <v>2583516.38</v>
      </c>
    </row>
    <row r="2883" spans="1:12" ht="15.75" customHeight="1" x14ac:dyDescent="0.25">
      <c r="A2883" s="67">
        <v>2393</v>
      </c>
      <c r="B2883" s="64" t="s">
        <v>3118</v>
      </c>
      <c r="C2883" s="64" t="s">
        <v>74</v>
      </c>
      <c r="D2883" s="64" t="s">
        <v>3107</v>
      </c>
      <c r="E2883" s="70">
        <v>100</v>
      </c>
      <c r="F2883" s="64" t="s">
        <v>3111</v>
      </c>
      <c r="G2883" s="70">
        <v>25</v>
      </c>
      <c r="H2883" s="64" t="s">
        <v>3119</v>
      </c>
      <c r="I2883" s="80">
        <v>27025</v>
      </c>
      <c r="J2883" s="162">
        <v>1.0071005983233856E-5</v>
      </c>
      <c r="K2883" s="162">
        <v>2.7696653013173941E-4</v>
      </c>
      <c r="L2883" s="80">
        <v>3780827.1</v>
      </c>
    </row>
    <row r="2884" spans="1:12" ht="15.75" customHeight="1" x14ac:dyDescent="0.25">
      <c r="A2884" s="67">
        <v>2394</v>
      </c>
      <c r="B2884" s="64" t="s">
        <v>3120</v>
      </c>
      <c r="C2884" s="64" t="s">
        <v>74</v>
      </c>
      <c r="D2884" s="64" t="s">
        <v>3107</v>
      </c>
      <c r="E2884" s="70">
        <v>100</v>
      </c>
      <c r="F2884" s="64" t="s">
        <v>3111</v>
      </c>
      <c r="G2884" s="70">
        <v>23</v>
      </c>
      <c r="H2884" s="64" t="s">
        <v>3119</v>
      </c>
      <c r="I2884" s="80">
        <v>0</v>
      </c>
      <c r="J2884" s="162">
        <v>9.2653255045751475E-6</v>
      </c>
      <c r="K2884" s="162">
        <v>0</v>
      </c>
      <c r="L2884" s="80">
        <v>1568693.12</v>
      </c>
    </row>
    <row r="2885" spans="1:12" ht="15.75" customHeight="1" x14ac:dyDescent="0.25">
      <c r="A2885" s="67">
        <v>2395</v>
      </c>
      <c r="B2885" s="64" t="s">
        <v>3121</v>
      </c>
      <c r="C2885" s="64" t="s">
        <v>74</v>
      </c>
      <c r="D2885" s="64" t="s">
        <v>3107</v>
      </c>
      <c r="E2885" s="70">
        <v>100</v>
      </c>
      <c r="F2885" s="64" t="s">
        <v>3111</v>
      </c>
      <c r="G2885" s="70">
        <v>13</v>
      </c>
      <c r="H2885" s="64" t="s">
        <v>3119</v>
      </c>
      <c r="I2885" s="80">
        <v>282677.5</v>
      </c>
      <c r="J2885" s="162">
        <v>5.236923111281604E-6</v>
      </c>
      <c r="K2885" s="162">
        <v>2.8970289110569758E-3</v>
      </c>
      <c r="L2885" s="80">
        <v>4458068</v>
      </c>
    </row>
    <row r="2886" spans="1:12" ht="78.75" customHeight="1" x14ac:dyDescent="0.25">
      <c r="A2886" s="67">
        <v>2396</v>
      </c>
      <c r="B2886" s="64" t="s">
        <v>3122</v>
      </c>
      <c r="C2886" s="64" t="s">
        <v>74</v>
      </c>
      <c r="D2886" s="64" t="s">
        <v>3107</v>
      </c>
      <c r="E2886" s="70">
        <v>100</v>
      </c>
      <c r="F2886" s="64" t="s">
        <v>3123</v>
      </c>
      <c r="G2886" s="70">
        <v>10</v>
      </c>
      <c r="H2886" s="64" t="s">
        <v>3124</v>
      </c>
      <c r="I2886" s="80">
        <v>16154</v>
      </c>
      <c r="J2886" s="162">
        <v>5.4983413428588068E-5</v>
      </c>
      <c r="K2886" s="162">
        <v>3.3625016397329367E-5</v>
      </c>
      <c r="L2886" s="80">
        <v>10731012.779999999</v>
      </c>
    </row>
    <row r="2887" spans="1:12" ht="63" customHeight="1" x14ac:dyDescent="0.25">
      <c r="A2887" s="67">
        <v>2397</v>
      </c>
      <c r="B2887" s="64" t="s">
        <v>3125</v>
      </c>
      <c r="C2887" s="64" t="s">
        <v>74</v>
      </c>
      <c r="D2887" s="64" t="s">
        <v>3107</v>
      </c>
      <c r="E2887" s="70">
        <v>100</v>
      </c>
      <c r="F2887" s="64" t="s">
        <v>486</v>
      </c>
      <c r="G2887" s="70">
        <v>95051</v>
      </c>
      <c r="H2887" s="64" t="s">
        <v>33</v>
      </c>
      <c r="I2887" s="80">
        <v>750</v>
      </c>
      <c r="J2887" s="162">
        <v>0.52789760283507992</v>
      </c>
      <c r="K2887" s="162">
        <v>3.3931237937127409E-5</v>
      </c>
      <c r="L2887" s="80">
        <v>28820300</v>
      </c>
    </row>
    <row r="2888" spans="1:12" ht="63" customHeight="1" x14ac:dyDescent="0.25">
      <c r="A2888" s="67">
        <v>2398</v>
      </c>
      <c r="B2888" s="64" t="s">
        <v>3126</v>
      </c>
      <c r="C2888" s="64" t="s">
        <v>74</v>
      </c>
      <c r="D2888" s="64" t="s">
        <v>3107</v>
      </c>
      <c r="E2888" s="70">
        <v>100</v>
      </c>
      <c r="F2888" s="64" t="s">
        <v>3123</v>
      </c>
      <c r="G2888" s="70">
        <v>53</v>
      </c>
      <c r="H2888" s="64" t="s">
        <v>3124</v>
      </c>
      <c r="I2888" s="80">
        <v>127477</v>
      </c>
      <c r="J2888" s="162">
        <v>2.9141209117151674E-4</v>
      </c>
      <c r="K2888" s="162">
        <v>2.6534704811702093E-4</v>
      </c>
      <c r="L2888" s="80">
        <v>22932377.129999999</v>
      </c>
    </row>
    <row r="2889" spans="1:12" ht="63" customHeight="1" x14ac:dyDescent="0.25">
      <c r="A2889" s="67">
        <v>2399</v>
      </c>
      <c r="B2889" s="64" t="s">
        <v>3127</v>
      </c>
      <c r="C2889" s="64" t="s">
        <v>74</v>
      </c>
      <c r="D2889" s="64" t="s">
        <v>3107</v>
      </c>
      <c r="E2889" s="70">
        <v>100</v>
      </c>
      <c r="F2889" s="64" t="s">
        <v>3123</v>
      </c>
      <c r="G2889" s="70">
        <v>26</v>
      </c>
      <c r="H2889" s="64" t="s">
        <v>3124</v>
      </c>
      <c r="I2889" s="80">
        <v>72788.509999999995</v>
      </c>
      <c r="J2889" s="162">
        <v>1.4295687491432897E-4</v>
      </c>
      <c r="K2889" s="162">
        <v>1.5151138060462874E-4</v>
      </c>
      <c r="L2889" s="80">
        <v>12300615.85</v>
      </c>
    </row>
    <row r="2890" spans="1:12" ht="63" customHeight="1" x14ac:dyDescent="0.25">
      <c r="A2890" s="67">
        <v>2400</v>
      </c>
      <c r="B2890" s="64" t="s">
        <v>3128</v>
      </c>
      <c r="C2890" s="64" t="s">
        <v>74</v>
      </c>
      <c r="D2890" s="64" t="s">
        <v>3107</v>
      </c>
      <c r="E2890" s="70">
        <v>100</v>
      </c>
      <c r="F2890" s="64" t="s">
        <v>3123</v>
      </c>
      <c r="G2890" s="70"/>
      <c r="H2890" s="64" t="s">
        <v>3124</v>
      </c>
      <c r="I2890" s="80">
        <v>688134.43</v>
      </c>
      <c r="J2890" s="162">
        <v>0</v>
      </c>
      <c r="K2890" s="162">
        <v>1.4323716412230345E-3</v>
      </c>
      <c r="L2890" s="80">
        <v>56172577.369999997</v>
      </c>
    </row>
    <row r="2891" spans="1:12" ht="78.75" customHeight="1" x14ac:dyDescent="0.25">
      <c r="A2891" s="67">
        <v>2401</v>
      </c>
      <c r="B2891" s="64" t="s">
        <v>3129</v>
      </c>
      <c r="C2891" s="64" t="s">
        <v>74</v>
      </c>
      <c r="D2891" s="64" t="s">
        <v>3107</v>
      </c>
      <c r="E2891" s="70">
        <v>100</v>
      </c>
      <c r="F2891" s="64" t="s">
        <v>3123</v>
      </c>
      <c r="G2891" s="70">
        <v>66</v>
      </c>
      <c r="H2891" s="64" t="s">
        <v>3124</v>
      </c>
      <c r="I2891" s="80">
        <v>69683.61</v>
      </c>
      <c r="J2891" s="162">
        <v>3.6289052862868124E-4</v>
      </c>
      <c r="K2891" s="162">
        <v>1.4504844180234647E-4</v>
      </c>
      <c r="L2891" s="80">
        <v>17429654.32</v>
      </c>
    </row>
    <row r="2892" spans="1:12" ht="63" customHeight="1" x14ac:dyDescent="0.25">
      <c r="A2892" s="67">
        <v>2402</v>
      </c>
      <c r="B2892" s="64" t="s">
        <v>3130</v>
      </c>
      <c r="C2892" s="64" t="s">
        <v>74</v>
      </c>
      <c r="D2892" s="64" t="s">
        <v>3107</v>
      </c>
      <c r="E2892" s="70">
        <v>100</v>
      </c>
      <c r="F2892" s="64" t="s">
        <v>3123</v>
      </c>
      <c r="G2892" s="70">
        <v>13</v>
      </c>
      <c r="H2892" s="64" t="s">
        <v>3124</v>
      </c>
      <c r="I2892" s="80">
        <v>0</v>
      </c>
      <c r="J2892" s="162">
        <v>7.1478437457164483E-5</v>
      </c>
      <c r="K2892" s="162">
        <v>0</v>
      </c>
      <c r="L2892" s="80">
        <v>7694970.8899999997</v>
      </c>
    </row>
    <row r="2893" spans="1:12" ht="78.75" customHeight="1" x14ac:dyDescent="0.25">
      <c r="A2893" s="67">
        <v>2403</v>
      </c>
      <c r="B2893" s="64" t="s">
        <v>3131</v>
      </c>
      <c r="C2893" s="64" t="s">
        <v>74</v>
      </c>
      <c r="D2893" s="64" t="s">
        <v>3107</v>
      </c>
      <c r="E2893" s="70">
        <v>100</v>
      </c>
      <c r="F2893" s="64" t="s">
        <v>1551</v>
      </c>
      <c r="G2893" s="70">
        <v>750</v>
      </c>
      <c r="H2893" s="64" t="s">
        <v>3124</v>
      </c>
      <c r="I2893" s="80">
        <v>95051</v>
      </c>
      <c r="J2893" s="162">
        <v>4.1237560071441049E-3</v>
      </c>
      <c r="K2893" s="162">
        <v>1.9785139492277788E-4</v>
      </c>
      <c r="L2893" s="80">
        <v>28820300</v>
      </c>
    </row>
    <row r="2894" spans="1:12" ht="63" customHeight="1" x14ac:dyDescent="0.25">
      <c r="A2894" s="67">
        <v>2404</v>
      </c>
      <c r="B2894" s="64" t="s">
        <v>3132</v>
      </c>
      <c r="C2894" s="64" t="s">
        <v>74</v>
      </c>
      <c r="D2894" s="64" t="s">
        <v>3107</v>
      </c>
      <c r="E2894" s="70">
        <v>100</v>
      </c>
      <c r="F2894" s="64" t="s">
        <v>3123</v>
      </c>
      <c r="G2894" s="70">
        <v>30</v>
      </c>
      <c r="H2894" s="64" t="s">
        <v>3124</v>
      </c>
      <c r="I2894" s="80">
        <v>157013.49</v>
      </c>
      <c r="J2894" s="162">
        <v>1.6495024028576418E-4</v>
      </c>
      <c r="K2894" s="162">
        <v>3.268281029993754E-4</v>
      </c>
      <c r="L2894" s="80">
        <v>9145610.1699999999</v>
      </c>
    </row>
    <row r="2895" spans="1:12" ht="63" customHeight="1" x14ac:dyDescent="0.25">
      <c r="A2895" s="67">
        <v>2405</v>
      </c>
      <c r="B2895" s="64" t="s">
        <v>3133</v>
      </c>
      <c r="C2895" s="64" t="s">
        <v>74</v>
      </c>
      <c r="D2895" s="64" t="s">
        <v>3107</v>
      </c>
      <c r="E2895" s="70">
        <v>100</v>
      </c>
      <c r="F2895" s="64" t="s">
        <v>3123</v>
      </c>
      <c r="G2895" s="70">
        <v>27</v>
      </c>
      <c r="H2895" s="64" t="s">
        <v>3124</v>
      </c>
      <c r="I2895" s="80">
        <v>107177</v>
      </c>
      <c r="J2895" s="162">
        <v>1.4845521625718778E-4</v>
      </c>
      <c r="K2895" s="162">
        <v>2.2309201327328027E-4</v>
      </c>
      <c r="L2895" s="80">
        <v>11589563.710000001</v>
      </c>
    </row>
    <row r="2896" spans="1:12" ht="78.75" customHeight="1" x14ac:dyDescent="0.25">
      <c r="A2896" s="67">
        <v>2406</v>
      </c>
      <c r="B2896" s="64" t="s">
        <v>3134</v>
      </c>
      <c r="C2896" s="64" t="s">
        <v>74</v>
      </c>
      <c r="D2896" s="64" t="s">
        <v>3107</v>
      </c>
      <c r="E2896" s="70">
        <v>100</v>
      </c>
      <c r="F2896" s="64" t="s">
        <v>1551</v>
      </c>
      <c r="G2896" s="70">
        <v>257</v>
      </c>
      <c r="H2896" s="64" t="s">
        <v>3135</v>
      </c>
      <c r="I2896" s="80">
        <v>0</v>
      </c>
      <c r="J2896" s="162">
        <v>1.4130737251147132E-3</v>
      </c>
      <c r="K2896" s="162">
        <v>0</v>
      </c>
      <c r="L2896" s="80">
        <v>12651839</v>
      </c>
    </row>
    <row r="2897" spans="1:12" ht="63" customHeight="1" x14ac:dyDescent="0.25">
      <c r="A2897" s="67">
        <v>2407</v>
      </c>
      <c r="B2897" s="64" t="s">
        <v>3136</v>
      </c>
      <c r="C2897" s="64" t="s">
        <v>74</v>
      </c>
      <c r="D2897" s="64" t="s">
        <v>3107</v>
      </c>
      <c r="E2897" s="70">
        <v>100</v>
      </c>
      <c r="F2897" s="64" t="s">
        <v>3137</v>
      </c>
      <c r="G2897" s="70">
        <v>62138</v>
      </c>
      <c r="H2897" s="64" t="s">
        <v>33</v>
      </c>
      <c r="I2897" s="80">
        <v>2324</v>
      </c>
      <c r="J2897" s="162">
        <v>0.34510422031294991</v>
      </c>
      <c r="K2897" s="162">
        <v>1.0514159595451211E-4</v>
      </c>
      <c r="L2897" s="80">
        <v>65177100</v>
      </c>
    </row>
    <row r="2898" spans="1:12" ht="63" customHeight="1" x14ac:dyDescent="0.25">
      <c r="A2898" s="67">
        <v>2408</v>
      </c>
      <c r="B2898" s="64" t="s">
        <v>3138</v>
      </c>
      <c r="C2898" s="64" t="s">
        <v>74</v>
      </c>
      <c r="D2898" s="64" t="s">
        <v>3107</v>
      </c>
      <c r="E2898" s="70">
        <v>100</v>
      </c>
      <c r="F2898" s="64" t="s">
        <v>3123</v>
      </c>
      <c r="G2898" s="70">
        <v>50</v>
      </c>
      <c r="H2898" s="64" t="s">
        <v>3124</v>
      </c>
      <c r="I2898" s="80">
        <v>113300</v>
      </c>
      <c r="J2898" s="162">
        <v>2.7491706714294031E-4</v>
      </c>
      <c r="K2898" s="162">
        <v>2.3583721417713368E-4</v>
      </c>
      <c r="L2898" s="80">
        <v>13977408.67</v>
      </c>
    </row>
    <row r="2899" spans="1:12" ht="16.5" customHeight="1" x14ac:dyDescent="0.25">
      <c r="A2899" s="188">
        <v>2409</v>
      </c>
      <c r="B2899" s="189" t="s">
        <v>3139</v>
      </c>
      <c r="C2899" s="189" t="s">
        <v>78</v>
      </c>
      <c r="D2899" s="189" t="s">
        <v>3107</v>
      </c>
      <c r="E2899" s="214">
        <v>100</v>
      </c>
      <c r="F2899" s="189" t="s">
        <v>83</v>
      </c>
      <c r="G2899" s="87">
        <v>2906</v>
      </c>
      <c r="H2899" s="79" t="s">
        <v>84</v>
      </c>
      <c r="I2899" s="81">
        <v>11488893</v>
      </c>
      <c r="J2899" s="162">
        <v>1.5533957332292462E-2</v>
      </c>
      <c r="K2899" s="162">
        <v>2.672952525759846E-2</v>
      </c>
      <c r="L2899" s="81">
        <v>11488893</v>
      </c>
    </row>
    <row r="2900" spans="1:12" ht="16.5" customHeight="1" x14ac:dyDescent="0.25">
      <c r="A2900" s="188"/>
      <c r="B2900" s="188" t="s">
        <v>3139</v>
      </c>
      <c r="C2900" s="188" t="s">
        <v>78</v>
      </c>
      <c r="D2900" s="188" t="s">
        <v>3107</v>
      </c>
      <c r="E2900" s="199">
        <v>1</v>
      </c>
      <c r="F2900" s="188" t="s">
        <v>83</v>
      </c>
      <c r="G2900" s="87">
        <v>53242</v>
      </c>
      <c r="H2900" s="79" t="s">
        <v>85</v>
      </c>
      <c r="I2900" s="81">
        <v>59116570</v>
      </c>
      <c r="J2900" s="162">
        <v>0.28460390787540096</v>
      </c>
      <c r="K2900" s="162">
        <v>0.13753786817908281</v>
      </c>
      <c r="L2900" s="81">
        <v>53310231</v>
      </c>
    </row>
    <row r="2901" spans="1:12" ht="16.5" customHeight="1" x14ac:dyDescent="0.25">
      <c r="A2901" s="188"/>
      <c r="B2901" s="188" t="s">
        <v>3139</v>
      </c>
      <c r="C2901" s="188" t="s">
        <v>78</v>
      </c>
      <c r="D2901" s="188" t="s">
        <v>3107</v>
      </c>
      <c r="E2901" s="199">
        <v>1</v>
      </c>
      <c r="F2901" s="188" t="s">
        <v>83</v>
      </c>
      <c r="G2901" s="87">
        <v>950</v>
      </c>
      <c r="H2901" s="79" t="s">
        <v>86</v>
      </c>
      <c r="I2901" s="81">
        <v>1873663</v>
      </c>
      <c r="J2901" s="162">
        <v>5.0782035325801231E-3</v>
      </c>
      <c r="K2901" s="162">
        <v>4.3591773796420345E-3</v>
      </c>
      <c r="L2901" s="81">
        <v>1873663</v>
      </c>
    </row>
    <row r="2902" spans="1:12" ht="16.5" customHeight="1" x14ac:dyDescent="0.25">
      <c r="A2902" s="188"/>
      <c r="B2902" s="188" t="s">
        <v>3139</v>
      </c>
      <c r="C2902" s="188" t="s">
        <v>78</v>
      </c>
      <c r="D2902" s="188" t="s">
        <v>3107</v>
      </c>
      <c r="E2902" s="199">
        <v>1</v>
      </c>
      <c r="F2902" s="188" t="s">
        <v>83</v>
      </c>
      <c r="G2902" s="87">
        <v>7459</v>
      </c>
      <c r="H2902" s="79" t="s">
        <v>87</v>
      </c>
      <c r="I2902" s="81">
        <v>12446790</v>
      </c>
      <c r="J2902" s="162">
        <v>3.9871915946858044E-2</v>
      </c>
      <c r="K2902" s="162">
        <v>2.8958123962075717E-2</v>
      </c>
      <c r="L2902" s="81">
        <v>12446790</v>
      </c>
    </row>
    <row r="2903" spans="1:12" ht="16.5" customHeight="1" x14ac:dyDescent="0.25">
      <c r="A2903" s="188"/>
      <c r="B2903" s="188" t="s">
        <v>3139</v>
      </c>
      <c r="C2903" s="188" t="s">
        <v>78</v>
      </c>
      <c r="D2903" s="188" t="s">
        <v>3107</v>
      </c>
      <c r="E2903" s="199">
        <v>1</v>
      </c>
      <c r="F2903" s="188" t="s">
        <v>83</v>
      </c>
      <c r="G2903" s="87">
        <v>1077</v>
      </c>
      <c r="H2903" s="79" t="s">
        <v>88</v>
      </c>
      <c r="I2903" s="81">
        <v>74600790</v>
      </c>
      <c r="J2903" s="162">
        <v>5.7570791627250453E-3</v>
      </c>
      <c r="K2903" s="162">
        <v>0.17356273581291068</v>
      </c>
      <c r="L2903" s="81">
        <v>74600790</v>
      </c>
    </row>
    <row r="2904" spans="1:12" ht="16.5" customHeight="1" x14ac:dyDescent="0.25">
      <c r="A2904" s="188"/>
      <c r="B2904" s="188" t="s">
        <v>3139</v>
      </c>
      <c r="C2904" s="188" t="s">
        <v>78</v>
      </c>
      <c r="D2904" s="188" t="s">
        <v>3107</v>
      </c>
      <c r="E2904" s="199">
        <v>1</v>
      </c>
      <c r="F2904" s="188" t="s">
        <v>83</v>
      </c>
      <c r="G2904" s="87">
        <v>455</v>
      </c>
      <c r="H2904" s="79" t="s">
        <v>89</v>
      </c>
      <c r="I2904" s="81">
        <v>8726814</v>
      </c>
      <c r="J2904" s="162">
        <v>2.4321922182357434E-3</v>
      </c>
      <c r="K2904" s="162">
        <v>2.0303400443486056E-2</v>
      </c>
      <c r="L2904" s="81">
        <v>8726814</v>
      </c>
    </row>
    <row r="2905" spans="1:12" ht="47.25" customHeight="1" x14ac:dyDescent="0.25">
      <c r="A2905" s="64">
        <v>2410</v>
      </c>
      <c r="B2905" s="23" t="s">
        <v>3140</v>
      </c>
      <c r="C2905" s="67" t="s">
        <v>78</v>
      </c>
      <c r="D2905" s="67" t="s">
        <v>3107</v>
      </c>
      <c r="E2905" s="73">
        <v>100</v>
      </c>
      <c r="F2905" s="67" t="s">
        <v>90</v>
      </c>
      <c r="G2905" s="29">
        <v>2.6</v>
      </c>
      <c r="H2905" s="67" t="s">
        <v>91</v>
      </c>
      <c r="I2905" s="72">
        <v>6616.7</v>
      </c>
      <c r="J2905" s="164">
        <v>1.1324929654763879E-2</v>
      </c>
      <c r="K2905" s="164">
        <v>1.7000894343600213E-2</v>
      </c>
      <c r="L2905" s="72">
        <v>0</v>
      </c>
    </row>
    <row r="2906" spans="1:12" ht="15.75" customHeight="1" x14ac:dyDescent="0.25">
      <c r="A2906" s="64">
        <v>2411</v>
      </c>
      <c r="B2906" s="24" t="s">
        <v>3141</v>
      </c>
      <c r="C2906" s="64" t="s">
        <v>78</v>
      </c>
      <c r="D2906" s="64" t="s">
        <v>3107</v>
      </c>
      <c r="E2906" s="70">
        <v>100</v>
      </c>
      <c r="F2906" s="64" t="s">
        <v>202</v>
      </c>
      <c r="G2906" s="70" t="s">
        <v>201</v>
      </c>
      <c r="H2906" s="69" t="s">
        <v>201</v>
      </c>
      <c r="I2906" s="80">
        <f t="shared" ref="I2906" si="24">L2906+N2906</f>
        <v>12690100</v>
      </c>
      <c r="J2906" s="162" t="s">
        <v>201</v>
      </c>
      <c r="K2906" s="162">
        <v>2.250415125996724</v>
      </c>
      <c r="L2906" s="12">
        <v>12690100</v>
      </c>
    </row>
    <row r="2907" spans="1:12" ht="15.75" customHeight="1" x14ac:dyDescent="0.25">
      <c r="A2907" s="64">
        <v>2412</v>
      </c>
      <c r="B2907" s="67" t="s">
        <v>3142</v>
      </c>
      <c r="C2907" s="67" t="s">
        <v>74</v>
      </c>
      <c r="D2907" s="67" t="s">
        <v>3107</v>
      </c>
      <c r="E2907" s="73">
        <v>100</v>
      </c>
      <c r="F2907" s="67" t="s">
        <v>427</v>
      </c>
      <c r="G2907" s="73">
        <v>0</v>
      </c>
      <c r="H2907" s="67" t="s">
        <v>360</v>
      </c>
      <c r="I2907" s="72">
        <v>5882618.3799999999</v>
      </c>
      <c r="J2907" s="164">
        <v>0</v>
      </c>
      <c r="K2907" s="164">
        <v>1.2244839636420151E-2</v>
      </c>
      <c r="L2907" s="72">
        <v>5882618.3799999999</v>
      </c>
    </row>
    <row r="2908" spans="1:12" ht="15.75" customHeight="1" x14ac:dyDescent="0.25">
      <c r="A2908" s="64">
        <v>2413</v>
      </c>
      <c r="B2908" s="67" t="s">
        <v>3143</v>
      </c>
      <c r="C2908" s="67" t="s">
        <v>74</v>
      </c>
      <c r="D2908" s="67" t="s">
        <v>3107</v>
      </c>
      <c r="E2908" s="73">
        <v>100</v>
      </c>
      <c r="F2908" s="67" t="s">
        <v>427</v>
      </c>
      <c r="G2908" s="73">
        <v>0</v>
      </c>
      <c r="H2908" s="67" t="s">
        <v>360</v>
      </c>
      <c r="I2908" s="72">
        <v>4004213.5</v>
      </c>
      <c r="J2908" s="164">
        <v>0</v>
      </c>
      <c r="K2908" s="164">
        <v>8.334885761787026E-3</v>
      </c>
      <c r="L2908" s="72">
        <v>4004213.5</v>
      </c>
    </row>
    <row r="2909" spans="1:12" ht="15.75" customHeight="1" x14ac:dyDescent="0.25">
      <c r="A2909" s="193">
        <v>2414</v>
      </c>
      <c r="B2909" s="233" t="s">
        <v>3144</v>
      </c>
      <c r="C2909" s="233" t="s">
        <v>74</v>
      </c>
      <c r="D2909" s="233" t="s">
        <v>3145</v>
      </c>
      <c r="E2909" s="216">
        <v>100</v>
      </c>
      <c r="F2909" s="84" t="s">
        <v>3146</v>
      </c>
      <c r="G2909" s="76">
        <v>844.43</v>
      </c>
      <c r="H2909" s="84" t="s">
        <v>104</v>
      </c>
      <c r="I2909" s="86">
        <v>2107515.9</v>
      </c>
      <c r="J2909" s="163">
        <v>3.4017038329688652E-4</v>
      </c>
      <c r="K2909" s="163">
        <v>2.1598940463292131E-2</v>
      </c>
      <c r="L2909" s="86">
        <v>1189153.55</v>
      </c>
    </row>
    <row r="2910" spans="1:12" ht="15.75" customHeight="1" x14ac:dyDescent="0.25">
      <c r="A2910" s="193"/>
      <c r="B2910" s="233"/>
      <c r="C2910" s="233"/>
      <c r="D2910" s="233"/>
      <c r="E2910" s="216"/>
      <c r="F2910" s="84" t="s">
        <v>3147</v>
      </c>
      <c r="G2910" s="76">
        <v>26225.759999999998</v>
      </c>
      <c r="H2910" s="84" t="s">
        <v>107</v>
      </c>
      <c r="I2910" s="86">
        <v>725666.66</v>
      </c>
      <c r="J2910" s="163">
        <v>1.0564791434994203E-2</v>
      </c>
      <c r="K2910" s="163">
        <v>7.4370167197960659E-3</v>
      </c>
      <c r="L2910" s="86">
        <v>392510</v>
      </c>
    </row>
    <row r="2911" spans="1:12" ht="31.5" customHeight="1" x14ac:dyDescent="0.25">
      <c r="A2911" s="193"/>
      <c r="B2911" s="233"/>
      <c r="C2911" s="233"/>
      <c r="D2911" s="233"/>
      <c r="E2911" s="216"/>
      <c r="F2911" s="84" t="s">
        <v>3148</v>
      </c>
      <c r="G2911" s="76">
        <v>2091</v>
      </c>
      <c r="H2911" s="84" t="s">
        <v>107</v>
      </c>
      <c r="I2911" s="86">
        <v>333032.18</v>
      </c>
      <c r="J2911" s="163">
        <v>8.4233894043767965E-4</v>
      </c>
      <c r="K2911" s="163">
        <v>3.4130903724998653E-3</v>
      </c>
      <c r="L2911" s="86">
        <v>0</v>
      </c>
    </row>
    <row r="2912" spans="1:12" ht="15.75" customHeight="1" x14ac:dyDescent="0.25">
      <c r="A2912" s="193"/>
      <c r="B2912" s="233"/>
      <c r="C2912" s="233"/>
      <c r="D2912" s="233"/>
      <c r="E2912" s="216"/>
      <c r="F2912" s="84" t="s">
        <v>3149</v>
      </c>
      <c r="G2912" s="76">
        <v>0</v>
      </c>
      <c r="H2912" s="84" t="s">
        <v>1861</v>
      </c>
      <c r="I2912" s="86">
        <v>0</v>
      </c>
      <c r="J2912" s="163">
        <v>0</v>
      </c>
      <c r="K2912" s="163">
        <v>0</v>
      </c>
      <c r="L2912" s="86">
        <v>0</v>
      </c>
    </row>
    <row r="2913" spans="1:12" ht="15.75" customHeight="1" x14ac:dyDescent="0.25">
      <c r="A2913" s="193">
        <v>2415</v>
      </c>
      <c r="B2913" s="233" t="s">
        <v>3150</v>
      </c>
      <c r="C2913" s="233" t="s">
        <v>74</v>
      </c>
      <c r="D2913" s="233" t="s">
        <v>3145</v>
      </c>
      <c r="E2913" s="216">
        <v>100</v>
      </c>
      <c r="F2913" s="84" t="s">
        <v>3146</v>
      </c>
      <c r="G2913" s="76">
        <v>7927.2</v>
      </c>
      <c r="H2913" s="84" t="s">
        <v>104</v>
      </c>
      <c r="I2913" s="86">
        <v>19191873</v>
      </c>
      <c r="J2913" s="163">
        <v>3.1933951452116564E-3</v>
      </c>
      <c r="K2913" s="163">
        <v>0.19668849108377484</v>
      </c>
      <c r="L2913" s="86">
        <v>10938137.630000001</v>
      </c>
    </row>
    <row r="2914" spans="1:12" ht="15.75" customHeight="1" x14ac:dyDescent="0.25">
      <c r="A2914" s="193"/>
      <c r="B2914" s="233"/>
      <c r="C2914" s="233"/>
      <c r="D2914" s="233"/>
      <c r="E2914" s="216"/>
      <c r="F2914" s="84" t="s">
        <v>3147</v>
      </c>
      <c r="G2914" s="76">
        <v>116826.97</v>
      </c>
      <c r="H2914" s="84" t="s">
        <v>107</v>
      </c>
      <c r="I2914" s="86">
        <v>3386367</v>
      </c>
      <c r="J2914" s="163">
        <v>4.7062604554923282E-2</v>
      </c>
      <c r="K2914" s="163">
        <v>3.4705284652826199E-2</v>
      </c>
      <c r="L2914" s="86">
        <v>0</v>
      </c>
    </row>
    <row r="2915" spans="1:12" ht="31.5" customHeight="1" x14ac:dyDescent="0.25">
      <c r="A2915" s="193"/>
      <c r="B2915" s="233"/>
      <c r="C2915" s="233"/>
      <c r="D2915" s="233"/>
      <c r="E2915" s="216"/>
      <c r="F2915" s="84" t="s">
        <v>3148</v>
      </c>
      <c r="G2915" s="76">
        <v>12509.6</v>
      </c>
      <c r="H2915" s="84" t="s">
        <v>107</v>
      </c>
      <c r="I2915" s="86">
        <v>1667199</v>
      </c>
      <c r="J2915" s="163">
        <v>5.0393702579144889E-3</v>
      </c>
      <c r="K2915" s="163">
        <v>1.7086339392011315E-2</v>
      </c>
      <c r="L2915" s="86">
        <v>0</v>
      </c>
    </row>
    <row r="2916" spans="1:12" ht="15.75" customHeight="1" x14ac:dyDescent="0.25">
      <c r="A2916" s="193"/>
      <c r="B2916" s="233"/>
      <c r="C2916" s="233"/>
      <c r="D2916" s="233"/>
      <c r="E2916" s="216"/>
      <c r="F2916" s="84" t="s">
        <v>3149</v>
      </c>
      <c r="G2916" s="76">
        <v>0</v>
      </c>
      <c r="H2916" s="84" t="s">
        <v>1861</v>
      </c>
      <c r="I2916" s="86">
        <v>0</v>
      </c>
      <c r="J2916" s="163">
        <v>0</v>
      </c>
      <c r="K2916" s="163">
        <v>0</v>
      </c>
      <c r="L2916" s="86">
        <v>0</v>
      </c>
    </row>
    <row r="2917" spans="1:12" ht="15.75" customHeight="1" x14ac:dyDescent="0.25">
      <c r="A2917" s="193">
        <v>2416</v>
      </c>
      <c r="B2917" s="233" t="s">
        <v>3151</v>
      </c>
      <c r="C2917" s="233" t="s">
        <v>74</v>
      </c>
      <c r="D2917" s="233" t="s">
        <v>3145</v>
      </c>
      <c r="E2917" s="216">
        <v>100</v>
      </c>
      <c r="F2917" s="84" t="s">
        <v>3146</v>
      </c>
      <c r="G2917" s="76">
        <v>1536.53</v>
      </c>
      <c r="H2917" s="84" t="s">
        <v>104</v>
      </c>
      <c r="I2917" s="86">
        <v>3681921.06</v>
      </c>
      <c r="J2917" s="163">
        <v>6.1897611293673259E-4</v>
      </c>
      <c r="K2917" s="163">
        <v>3.7734279378618903E-2</v>
      </c>
      <c r="L2917" s="86">
        <v>2553648.38</v>
      </c>
    </row>
    <row r="2918" spans="1:12" ht="15.75" customHeight="1" x14ac:dyDescent="0.25">
      <c r="A2918" s="193"/>
      <c r="B2918" s="233"/>
      <c r="C2918" s="233"/>
      <c r="D2918" s="233"/>
      <c r="E2918" s="216"/>
      <c r="F2918" s="84" t="s">
        <v>3147</v>
      </c>
      <c r="G2918" s="76">
        <v>24589.22</v>
      </c>
      <c r="H2918" s="84" t="s">
        <v>107</v>
      </c>
      <c r="I2918" s="86">
        <v>787857.81</v>
      </c>
      <c r="J2918" s="163">
        <v>9.905527269722143E-3</v>
      </c>
      <c r="K2918" s="163">
        <v>8.0743846021421352E-3</v>
      </c>
      <c r="L2918" s="86">
        <v>200000</v>
      </c>
    </row>
    <row r="2919" spans="1:12" ht="31.5" customHeight="1" x14ac:dyDescent="0.25">
      <c r="A2919" s="193"/>
      <c r="B2919" s="233"/>
      <c r="C2919" s="233"/>
      <c r="D2919" s="233"/>
      <c r="E2919" s="216"/>
      <c r="F2919" s="84" t="s">
        <v>3148</v>
      </c>
      <c r="G2919" s="76">
        <v>1948.98</v>
      </c>
      <c r="H2919" s="84" t="s">
        <v>107</v>
      </c>
      <c r="I2919" s="86">
        <v>220273.63</v>
      </c>
      <c r="J2919" s="163">
        <v>7.8512756964812472E-4</v>
      </c>
      <c r="K2919" s="163">
        <v>2.2574809613551384E-3</v>
      </c>
      <c r="L2919" s="86">
        <v>0</v>
      </c>
    </row>
    <row r="2920" spans="1:12" ht="15.75" customHeight="1" x14ac:dyDescent="0.25">
      <c r="A2920" s="193"/>
      <c r="B2920" s="233"/>
      <c r="C2920" s="233"/>
      <c r="D2920" s="233"/>
      <c r="E2920" s="216"/>
      <c r="F2920" s="84" t="s">
        <v>3149</v>
      </c>
      <c r="G2920" s="76">
        <v>2551.2199999999998</v>
      </c>
      <c r="H2920" s="84" t="s">
        <v>1861</v>
      </c>
      <c r="I2920" s="86">
        <v>104932</v>
      </c>
      <c r="J2920" s="163">
        <v>1.0277340753818349E-3</v>
      </c>
      <c r="K2920" s="163">
        <v>1.075398776680247E-3</v>
      </c>
      <c r="L2920" s="86">
        <v>0</v>
      </c>
    </row>
    <row r="2921" spans="1:12" ht="15.75" customHeight="1" x14ac:dyDescent="0.25">
      <c r="A2921" s="193">
        <v>2417</v>
      </c>
      <c r="B2921" s="233" t="s">
        <v>3152</v>
      </c>
      <c r="C2921" s="233" t="s">
        <v>74</v>
      </c>
      <c r="D2921" s="233" t="s">
        <v>3145</v>
      </c>
      <c r="E2921" s="216">
        <v>100</v>
      </c>
      <c r="F2921" s="84" t="s">
        <v>3146</v>
      </c>
      <c r="G2921" s="76">
        <v>1709.5</v>
      </c>
      <c r="H2921" s="84" t="s">
        <v>104</v>
      </c>
      <c r="I2921" s="86">
        <v>4090730.93</v>
      </c>
      <c r="J2921" s="163">
        <v>6.8865538913353099E-4</v>
      </c>
      <c r="K2921" s="163">
        <v>4.1923979699710762E-2</v>
      </c>
      <c r="L2921" s="86">
        <v>1457156.93</v>
      </c>
    </row>
    <row r="2922" spans="1:12" ht="15.75" customHeight="1" x14ac:dyDescent="0.25">
      <c r="A2922" s="193"/>
      <c r="B2922" s="233"/>
      <c r="C2922" s="233"/>
      <c r="D2922" s="233"/>
      <c r="E2922" s="216"/>
      <c r="F2922" s="84" t="s">
        <v>3147</v>
      </c>
      <c r="G2922" s="76">
        <v>24588.45</v>
      </c>
      <c r="H2922" s="84" t="s">
        <v>107</v>
      </c>
      <c r="I2922" s="86">
        <v>784913.43</v>
      </c>
      <c r="J2922" s="163">
        <v>9.9052170827378591E-3</v>
      </c>
      <c r="K2922" s="163">
        <v>8.0442090346309683E-3</v>
      </c>
      <c r="L2922" s="86">
        <v>0</v>
      </c>
    </row>
    <row r="2923" spans="1:12" ht="31.5" customHeight="1" x14ac:dyDescent="0.25">
      <c r="A2923" s="193"/>
      <c r="B2923" s="233"/>
      <c r="C2923" s="233"/>
      <c r="D2923" s="233"/>
      <c r="E2923" s="216"/>
      <c r="F2923" s="84" t="s">
        <v>3148</v>
      </c>
      <c r="G2923" s="76">
        <v>4525.7</v>
      </c>
      <c r="H2923" s="84" t="s">
        <v>107</v>
      </c>
      <c r="I2923" s="86">
        <v>621516.85</v>
      </c>
      <c r="J2923" s="163">
        <v>1.8231340711328582E-3</v>
      </c>
      <c r="K2923" s="163">
        <v>6.3696342409956981E-3</v>
      </c>
      <c r="L2923" s="86">
        <v>0</v>
      </c>
    </row>
    <row r="2924" spans="1:12" ht="15.75" customHeight="1" x14ac:dyDescent="0.25">
      <c r="A2924" s="193"/>
      <c r="B2924" s="233"/>
      <c r="C2924" s="233"/>
      <c r="D2924" s="233"/>
      <c r="E2924" s="216"/>
      <c r="F2924" s="84" t="s">
        <v>3149</v>
      </c>
      <c r="G2924" s="76">
        <v>0</v>
      </c>
      <c r="H2924" s="84" t="s">
        <v>1861</v>
      </c>
      <c r="I2924" s="86">
        <v>0</v>
      </c>
      <c r="J2924" s="163">
        <v>0</v>
      </c>
      <c r="K2924" s="163">
        <v>0</v>
      </c>
      <c r="L2924" s="86">
        <v>0</v>
      </c>
    </row>
    <row r="2925" spans="1:12" ht="15.75" customHeight="1" x14ac:dyDescent="0.25">
      <c r="A2925" s="193">
        <v>2418</v>
      </c>
      <c r="B2925" s="233" t="s">
        <v>3153</v>
      </c>
      <c r="C2925" s="233" t="s">
        <v>74</v>
      </c>
      <c r="D2925" s="233" t="s">
        <v>3145</v>
      </c>
      <c r="E2925" s="216">
        <v>100</v>
      </c>
      <c r="F2925" s="84" t="s">
        <v>3146</v>
      </c>
      <c r="G2925" s="76">
        <v>1906.7</v>
      </c>
      <c r="H2925" s="84" t="s">
        <v>104</v>
      </c>
      <c r="I2925" s="86">
        <v>4760234.76</v>
      </c>
      <c r="J2925" s="163">
        <v>7.6809548432927959E-4</v>
      </c>
      <c r="K2925" s="163">
        <v>4.8785409957065429E-2</v>
      </c>
      <c r="L2925" s="86">
        <v>2844170.08</v>
      </c>
    </row>
    <row r="2926" spans="1:12" ht="15.75" customHeight="1" x14ac:dyDescent="0.25">
      <c r="A2926" s="193"/>
      <c r="B2926" s="233"/>
      <c r="C2926" s="233"/>
      <c r="D2926" s="233"/>
      <c r="E2926" s="216"/>
      <c r="F2926" s="84" t="s">
        <v>3147</v>
      </c>
      <c r="G2926" s="76">
        <v>19823.900000000001</v>
      </c>
      <c r="H2926" s="84" t="s">
        <v>107</v>
      </c>
      <c r="I2926" s="86">
        <v>650261.5</v>
      </c>
      <c r="J2926" s="163">
        <v>7.985864620441185E-3</v>
      </c>
      <c r="K2926" s="163">
        <v>6.6642246561798351E-3</v>
      </c>
      <c r="L2926" s="86">
        <v>0</v>
      </c>
    </row>
    <row r="2927" spans="1:12" ht="31.5" customHeight="1" x14ac:dyDescent="0.25">
      <c r="A2927" s="193"/>
      <c r="B2927" s="233"/>
      <c r="C2927" s="233"/>
      <c r="D2927" s="233"/>
      <c r="E2927" s="216"/>
      <c r="F2927" s="84" t="s">
        <v>3148</v>
      </c>
      <c r="G2927" s="76">
        <v>3548.6</v>
      </c>
      <c r="H2927" s="84" t="s">
        <v>107</v>
      </c>
      <c r="I2927" s="86">
        <v>466672.94</v>
      </c>
      <c r="J2927" s="163">
        <v>1.4295188732841462E-3</v>
      </c>
      <c r="K2927" s="163">
        <v>4.7827117446134102E-3</v>
      </c>
      <c r="L2927" s="86">
        <v>0</v>
      </c>
    </row>
    <row r="2928" spans="1:12" ht="15.75" customHeight="1" x14ac:dyDescent="0.25">
      <c r="A2928" s="193"/>
      <c r="B2928" s="233"/>
      <c r="C2928" s="233"/>
      <c r="D2928" s="233"/>
      <c r="E2928" s="216"/>
      <c r="F2928" s="84" t="s">
        <v>3149</v>
      </c>
      <c r="G2928" s="76"/>
      <c r="H2928" s="84" t="s">
        <v>1861</v>
      </c>
      <c r="I2928" s="86">
        <v>0</v>
      </c>
      <c r="J2928" s="163">
        <v>0</v>
      </c>
      <c r="K2928" s="163">
        <v>0</v>
      </c>
      <c r="L2928" s="86">
        <v>0</v>
      </c>
    </row>
    <row r="2929" spans="1:12" ht="15.75" customHeight="1" x14ac:dyDescent="0.25">
      <c r="A2929" s="193">
        <v>2419</v>
      </c>
      <c r="B2929" s="233" t="s">
        <v>3154</v>
      </c>
      <c r="C2929" s="233" t="s">
        <v>74</v>
      </c>
      <c r="D2929" s="233" t="s">
        <v>3145</v>
      </c>
      <c r="E2929" s="216">
        <v>100</v>
      </c>
      <c r="F2929" s="84" t="s">
        <v>3146</v>
      </c>
      <c r="G2929" s="76">
        <v>1908.5</v>
      </c>
      <c r="H2929" s="84" t="s">
        <v>104</v>
      </c>
      <c r="I2929" s="86">
        <v>4434700</v>
      </c>
      <c r="J2929" s="163">
        <v>7.6882059676007238E-4</v>
      </c>
      <c r="K2929" s="163">
        <v>4.5449157120267335E-2</v>
      </c>
      <c r="L2929" s="86">
        <v>2477507.58</v>
      </c>
    </row>
    <row r="2930" spans="1:12" ht="15.75" customHeight="1" x14ac:dyDescent="0.25">
      <c r="A2930" s="193"/>
      <c r="B2930" s="233"/>
      <c r="C2930" s="233"/>
      <c r="D2930" s="233"/>
      <c r="E2930" s="216"/>
      <c r="F2930" s="84" t="s">
        <v>3147</v>
      </c>
      <c r="G2930" s="76">
        <v>35940.699999999997</v>
      </c>
      <c r="H2930" s="84" t="s">
        <v>107</v>
      </c>
      <c r="I2930" s="86">
        <v>1135600</v>
      </c>
      <c r="J2930" s="163">
        <v>1.4478360189664518E-2</v>
      </c>
      <c r="K2930" s="163">
        <v>1.1638230957173108E-2</v>
      </c>
      <c r="L2930" s="86">
        <v>0</v>
      </c>
    </row>
    <row r="2931" spans="1:12" ht="31.5" customHeight="1" x14ac:dyDescent="0.25">
      <c r="A2931" s="193"/>
      <c r="B2931" s="233"/>
      <c r="C2931" s="233"/>
      <c r="D2931" s="233"/>
      <c r="E2931" s="216"/>
      <c r="F2931" s="84" t="s">
        <v>3148</v>
      </c>
      <c r="G2931" s="76">
        <v>6575.9</v>
      </c>
      <c r="H2931" s="84" t="s">
        <v>107</v>
      </c>
      <c r="I2931" s="86">
        <v>801900</v>
      </c>
      <c r="J2931" s="163">
        <v>2.6490371298059003E-3</v>
      </c>
      <c r="K2931" s="163">
        <v>8.2182964111985873E-3</v>
      </c>
      <c r="L2931" s="86">
        <v>0</v>
      </c>
    </row>
    <row r="2932" spans="1:12" ht="15.75" customHeight="1" x14ac:dyDescent="0.25">
      <c r="A2932" s="193"/>
      <c r="B2932" s="233"/>
      <c r="C2932" s="233"/>
      <c r="D2932" s="233"/>
      <c r="E2932" s="216"/>
      <c r="F2932" s="84" t="s">
        <v>3149</v>
      </c>
      <c r="G2932" s="76">
        <v>0</v>
      </c>
      <c r="H2932" s="84" t="s">
        <v>1861</v>
      </c>
      <c r="I2932" s="86">
        <v>0</v>
      </c>
      <c r="J2932" s="163">
        <v>0</v>
      </c>
      <c r="K2932" s="163">
        <v>0</v>
      </c>
      <c r="L2932" s="86">
        <v>0</v>
      </c>
    </row>
    <row r="2933" spans="1:12" ht="15.75" customHeight="1" x14ac:dyDescent="0.25">
      <c r="A2933" s="193">
        <v>2420</v>
      </c>
      <c r="B2933" s="233" t="s">
        <v>3155</v>
      </c>
      <c r="C2933" s="233" t="s">
        <v>78</v>
      </c>
      <c r="D2933" s="233" t="s">
        <v>3145</v>
      </c>
      <c r="E2933" s="216">
        <v>100</v>
      </c>
      <c r="F2933" s="84" t="s">
        <v>3146</v>
      </c>
      <c r="G2933" s="76">
        <v>30589.21</v>
      </c>
      <c r="H2933" s="84" t="s">
        <v>104</v>
      </c>
      <c r="I2933" s="86">
        <v>74674842.890000001</v>
      </c>
      <c r="J2933" s="163">
        <v>1.2322564677295873E-2</v>
      </c>
      <c r="K2933" s="163">
        <v>0.76530738661891173</v>
      </c>
      <c r="L2933" s="86">
        <v>55656712.439999998</v>
      </c>
    </row>
    <row r="2934" spans="1:12" ht="15.75" customHeight="1" x14ac:dyDescent="0.25">
      <c r="A2934" s="193"/>
      <c r="B2934" s="233"/>
      <c r="C2934" s="233"/>
      <c r="D2934" s="233"/>
      <c r="E2934" s="216"/>
      <c r="F2934" s="84" t="s">
        <v>3147</v>
      </c>
      <c r="G2934" s="76">
        <v>391624.44</v>
      </c>
      <c r="H2934" s="84" t="s">
        <v>107</v>
      </c>
      <c r="I2934" s="86">
        <v>14310802.65</v>
      </c>
      <c r="J2934" s="163">
        <v>0.15776208313682433</v>
      </c>
      <c r="K2934" s="163">
        <v>0.14666469392675674</v>
      </c>
      <c r="L2934" s="86">
        <v>5814770.21</v>
      </c>
    </row>
    <row r="2935" spans="1:12" ht="31.5" customHeight="1" x14ac:dyDescent="0.25">
      <c r="A2935" s="193"/>
      <c r="B2935" s="233"/>
      <c r="C2935" s="233"/>
      <c r="D2935" s="233"/>
      <c r="E2935" s="216"/>
      <c r="F2935" s="84" t="s">
        <v>3148</v>
      </c>
      <c r="G2935" s="76">
        <v>91898.21</v>
      </c>
      <c r="H2935" s="84" t="s">
        <v>107</v>
      </c>
      <c r="I2935" s="86">
        <v>13475939.32</v>
      </c>
      <c r="J2935" s="163">
        <v>3.702029691033925E-2</v>
      </c>
      <c r="K2935" s="163">
        <v>0.13810857183075936</v>
      </c>
      <c r="L2935" s="86">
        <v>0</v>
      </c>
    </row>
    <row r="2936" spans="1:12" ht="15.75" customHeight="1" x14ac:dyDescent="0.25">
      <c r="A2936" s="193"/>
      <c r="B2936" s="233"/>
      <c r="C2936" s="233"/>
      <c r="D2936" s="233"/>
      <c r="E2936" s="216"/>
      <c r="F2936" s="84" t="s">
        <v>3149</v>
      </c>
      <c r="G2936" s="76">
        <v>57576.800000000003</v>
      </c>
      <c r="H2936" s="84" t="s">
        <v>1861</v>
      </c>
      <c r="I2936" s="86">
        <v>8388867.0099999998</v>
      </c>
      <c r="J2936" s="163">
        <v>2.3194251891818361E-2</v>
      </c>
      <c r="K2936" s="163">
        <v>8.5973557354165384E-2</v>
      </c>
      <c r="L2936" s="86">
        <v>0</v>
      </c>
    </row>
    <row r="2937" spans="1:12" ht="15.75" customHeight="1" x14ac:dyDescent="0.25">
      <c r="A2937" s="68">
        <v>2421</v>
      </c>
      <c r="B2937" s="84" t="s">
        <v>3156</v>
      </c>
      <c r="C2937" s="84" t="s">
        <v>74</v>
      </c>
      <c r="D2937" s="84" t="s">
        <v>3145</v>
      </c>
      <c r="E2937" s="76">
        <v>100</v>
      </c>
      <c r="F2937" s="84" t="s">
        <v>3054</v>
      </c>
      <c r="G2937" s="76">
        <v>204638</v>
      </c>
      <c r="H2937" s="84" t="s">
        <v>3157</v>
      </c>
      <c r="I2937" s="86">
        <v>31952051</v>
      </c>
      <c r="J2937" s="163">
        <v>0.14098670243472167</v>
      </c>
      <c r="K2937" s="163">
        <v>0.62849155839268089</v>
      </c>
      <c r="L2937" s="86">
        <v>26282744.77</v>
      </c>
    </row>
    <row r="2938" spans="1:12" ht="15.75" customHeight="1" x14ac:dyDescent="0.25">
      <c r="A2938" s="68">
        <v>2422</v>
      </c>
      <c r="B2938" s="84" t="s">
        <v>3158</v>
      </c>
      <c r="C2938" s="84" t="s">
        <v>74</v>
      </c>
      <c r="D2938" s="84" t="s">
        <v>3145</v>
      </c>
      <c r="E2938" s="76">
        <v>100</v>
      </c>
      <c r="F2938" s="84" t="s">
        <v>3054</v>
      </c>
      <c r="G2938" s="76">
        <v>558592</v>
      </c>
      <c r="H2938" s="84" t="s">
        <v>3157</v>
      </c>
      <c r="I2938" s="86">
        <v>16269224</v>
      </c>
      <c r="J2938" s="163">
        <v>0.38484564981291863</v>
      </c>
      <c r="K2938" s="163">
        <v>0.32001294519715201</v>
      </c>
      <c r="L2938" s="86">
        <v>11044199.65</v>
      </c>
    </row>
    <row r="2939" spans="1:12" ht="31.5" customHeight="1" x14ac:dyDescent="0.25">
      <c r="A2939" s="68">
        <v>2423</v>
      </c>
      <c r="B2939" s="84" t="s">
        <v>3159</v>
      </c>
      <c r="C2939" s="84" t="s">
        <v>74</v>
      </c>
      <c r="D2939" s="84" t="s">
        <v>3145</v>
      </c>
      <c r="E2939" s="76">
        <v>100</v>
      </c>
      <c r="F2939" s="84" t="s">
        <v>3054</v>
      </c>
      <c r="G2939" s="76">
        <v>126</v>
      </c>
      <c r="H2939" s="84" t="s">
        <v>734</v>
      </c>
      <c r="I2939" s="86">
        <v>268593.11</v>
      </c>
      <c r="J2939" s="163">
        <v>8.6808532661455498E-5</v>
      </c>
      <c r="K2939" s="163">
        <v>5.2831820491722661E-3</v>
      </c>
      <c r="L2939" s="86">
        <v>268593.11</v>
      </c>
    </row>
    <row r="2940" spans="1:12" ht="31.5" customHeight="1" x14ac:dyDescent="0.25">
      <c r="A2940" s="68">
        <v>2424</v>
      </c>
      <c r="B2940" s="84" t="s">
        <v>3160</v>
      </c>
      <c r="C2940" s="84" t="s">
        <v>74</v>
      </c>
      <c r="D2940" s="84" t="s">
        <v>3145</v>
      </c>
      <c r="E2940" s="76">
        <v>100</v>
      </c>
      <c r="F2940" s="84" t="s">
        <v>3161</v>
      </c>
      <c r="G2940" s="70" t="s">
        <v>201</v>
      </c>
      <c r="H2940" s="80" t="s">
        <v>201</v>
      </c>
      <c r="I2940" s="86">
        <v>0</v>
      </c>
      <c r="J2940" s="163"/>
      <c r="K2940" s="163"/>
      <c r="L2940" s="86">
        <v>11800500.65</v>
      </c>
    </row>
    <row r="2941" spans="1:12" ht="47.25" customHeight="1" x14ac:dyDescent="0.25">
      <c r="A2941" s="68">
        <v>2425</v>
      </c>
      <c r="B2941" s="84" t="s">
        <v>3162</v>
      </c>
      <c r="C2941" s="84" t="s">
        <v>74</v>
      </c>
      <c r="D2941" s="84" t="s">
        <v>3145</v>
      </c>
      <c r="E2941" s="76">
        <v>100</v>
      </c>
      <c r="F2941" s="84" t="s">
        <v>2195</v>
      </c>
      <c r="G2941" s="70" t="s">
        <v>201</v>
      </c>
      <c r="H2941" s="80" t="s">
        <v>201</v>
      </c>
      <c r="I2941" s="86">
        <v>0</v>
      </c>
      <c r="J2941" s="163" t="s">
        <v>201</v>
      </c>
      <c r="K2941" s="163">
        <v>0</v>
      </c>
      <c r="L2941" s="86">
        <v>4930988.88</v>
      </c>
    </row>
    <row r="2942" spans="1:12" ht="31.5" customHeight="1" x14ac:dyDescent="0.25">
      <c r="A2942" s="68">
        <v>2426</v>
      </c>
      <c r="B2942" s="84" t="s">
        <v>3163</v>
      </c>
      <c r="C2942" s="84" t="s">
        <v>74</v>
      </c>
      <c r="D2942" s="84" t="s">
        <v>3145</v>
      </c>
      <c r="E2942" s="76">
        <v>100</v>
      </c>
      <c r="F2942" s="84" t="s">
        <v>2195</v>
      </c>
      <c r="G2942" s="76">
        <v>7078</v>
      </c>
      <c r="H2942" s="84" t="s">
        <v>674</v>
      </c>
      <c r="I2942" s="86">
        <v>929847.2</v>
      </c>
      <c r="J2942" s="163">
        <v>3.9310046531511461E-2</v>
      </c>
      <c r="K2942" s="163">
        <v>4.2067822117828925E-2</v>
      </c>
      <c r="L2942" s="86">
        <v>10462219.85</v>
      </c>
    </row>
    <row r="2943" spans="1:12" ht="47.25" customHeight="1" x14ac:dyDescent="0.25">
      <c r="A2943" s="68">
        <v>2427</v>
      </c>
      <c r="B2943" s="84" t="s">
        <v>3164</v>
      </c>
      <c r="C2943" s="84" t="s">
        <v>74</v>
      </c>
      <c r="D2943" s="84" t="s">
        <v>3145</v>
      </c>
      <c r="E2943" s="76">
        <v>100</v>
      </c>
      <c r="F2943" s="84" t="s">
        <v>2195</v>
      </c>
      <c r="G2943" s="76">
        <v>9894</v>
      </c>
      <c r="H2943" s="84" t="s">
        <v>674</v>
      </c>
      <c r="I2943" s="86">
        <v>124438.24</v>
      </c>
      <c r="J2943" s="163">
        <v>5.49496468469588E-2</v>
      </c>
      <c r="K2943" s="163">
        <v>5.6297913732231532E-3</v>
      </c>
      <c r="L2943" s="86">
        <v>10305601.439999999</v>
      </c>
    </row>
    <row r="2944" spans="1:12" ht="31.5" customHeight="1" x14ac:dyDescent="0.25">
      <c r="A2944" s="68">
        <v>2428</v>
      </c>
      <c r="B2944" s="84" t="s">
        <v>3165</v>
      </c>
      <c r="C2944" s="84" t="s">
        <v>74</v>
      </c>
      <c r="D2944" s="84" t="s">
        <v>3145</v>
      </c>
      <c r="E2944" s="76">
        <v>100</v>
      </c>
      <c r="F2944" s="84" t="s">
        <v>3166</v>
      </c>
      <c r="G2944" s="76">
        <v>307061</v>
      </c>
      <c r="H2944" s="84" t="s">
        <v>319</v>
      </c>
      <c r="I2944" s="86">
        <v>1033000</v>
      </c>
      <c r="J2944" s="163">
        <v>0.76816792147110913</v>
      </c>
      <c r="K2944" s="163">
        <v>2.3049485140987445E-2</v>
      </c>
      <c r="L2944" s="86">
        <v>81033208</v>
      </c>
    </row>
    <row r="2945" spans="1:12" ht="31.5" customHeight="1" x14ac:dyDescent="0.25">
      <c r="A2945" s="68">
        <v>2429</v>
      </c>
      <c r="B2945" s="84" t="s">
        <v>3167</v>
      </c>
      <c r="C2945" s="84" t="s">
        <v>74</v>
      </c>
      <c r="D2945" s="84" t="s">
        <v>3145</v>
      </c>
      <c r="E2945" s="76">
        <v>100</v>
      </c>
      <c r="F2945" s="84" t="s">
        <v>3166</v>
      </c>
      <c r="G2945" s="76">
        <v>45</v>
      </c>
      <c r="H2945" s="84" t="s">
        <v>319</v>
      </c>
      <c r="I2945" s="86">
        <v>5305514.9400000004</v>
      </c>
      <c r="J2945" s="163">
        <v>1.1257553536984477E-4</v>
      </c>
      <c r="K2945" s="163">
        <v>0.11838275680040361</v>
      </c>
      <c r="L2945" s="86">
        <v>20456651.620000001</v>
      </c>
    </row>
    <row r="2946" spans="1:12" ht="63" customHeight="1" x14ac:dyDescent="0.25">
      <c r="A2946" s="68">
        <v>2430</v>
      </c>
      <c r="B2946" s="84" t="s">
        <v>3168</v>
      </c>
      <c r="C2946" s="84" t="s">
        <v>74</v>
      </c>
      <c r="D2946" s="84" t="s">
        <v>3145</v>
      </c>
      <c r="E2946" s="76">
        <v>100</v>
      </c>
      <c r="F2946" s="84" t="s">
        <v>3169</v>
      </c>
      <c r="G2946" s="76" t="s">
        <v>201</v>
      </c>
      <c r="H2946" s="84" t="s">
        <v>3170</v>
      </c>
      <c r="I2946" s="86">
        <v>0</v>
      </c>
      <c r="J2946" s="184" t="s">
        <v>201</v>
      </c>
      <c r="K2946" s="183" t="s">
        <v>201</v>
      </c>
      <c r="L2946" s="86">
        <v>666842.68000000005</v>
      </c>
    </row>
    <row r="2947" spans="1:12" ht="31.5" customHeight="1" x14ac:dyDescent="0.25">
      <c r="A2947" s="68">
        <v>2431</v>
      </c>
      <c r="B2947" s="84" t="s">
        <v>3171</v>
      </c>
      <c r="C2947" s="84" t="s">
        <v>74</v>
      </c>
      <c r="D2947" s="84" t="s">
        <v>3145</v>
      </c>
      <c r="E2947" s="76">
        <v>100</v>
      </c>
      <c r="F2947" s="84" t="s">
        <v>3172</v>
      </c>
      <c r="G2947" s="76" t="s">
        <v>201</v>
      </c>
      <c r="H2947" s="84" t="s">
        <v>319</v>
      </c>
      <c r="I2947" s="86">
        <v>0</v>
      </c>
      <c r="J2947" s="184" t="s">
        <v>201</v>
      </c>
      <c r="K2947" s="183" t="s">
        <v>201</v>
      </c>
      <c r="L2947" s="86">
        <v>35952179.399999999</v>
      </c>
    </row>
    <row r="2948" spans="1:12" ht="47.25" customHeight="1" x14ac:dyDescent="0.25">
      <c r="A2948" s="68">
        <v>2432</v>
      </c>
      <c r="B2948" s="84" t="s">
        <v>3173</v>
      </c>
      <c r="C2948" s="84" t="s">
        <v>74</v>
      </c>
      <c r="D2948" s="84" t="s">
        <v>3145</v>
      </c>
      <c r="E2948" s="76">
        <v>100</v>
      </c>
      <c r="F2948" s="84" t="s">
        <v>2195</v>
      </c>
      <c r="G2948" s="76">
        <v>118925</v>
      </c>
      <c r="H2948" s="84" t="s">
        <v>674</v>
      </c>
      <c r="I2948" s="86">
        <v>10813.39</v>
      </c>
      <c r="J2948" s="163">
        <v>0.66048986772534624</v>
      </c>
      <c r="K2948" s="163">
        <v>4.8921561199593883E-4</v>
      </c>
      <c r="L2948" s="86">
        <v>32911385.739999998</v>
      </c>
    </row>
    <row r="2949" spans="1:12" ht="31.5" customHeight="1" x14ac:dyDescent="0.25">
      <c r="A2949" s="68">
        <v>2433</v>
      </c>
      <c r="B2949" s="84" t="s">
        <v>3174</v>
      </c>
      <c r="C2949" s="84" t="s">
        <v>74</v>
      </c>
      <c r="D2949" s="84" t="s">
        <v>3145</v>
      </c>
      <c r="E2949" s="76">
        <v>100</v>
      </c>
      <c r="F2949" s="84" t="s">
        <v>3175</v>
      </c>
      <c r="G2949" s="76">
        <v>12460</v>
      </c>
      <c r="H2949" s="84" t="s">
        <v>674</v>
      </c>
      <c r="I2949" s="86">
        <v>835722</v>
      </c>
      <c r="J2949" s="163">
        <v>5.2935903372858242</v>
      </c>
      <c r="K2949" s="163">
        <v>1.6603151958118952E-2</v>
      </c>
      <c r="L2949" s="86">
        <v>20713237.27</v>
      </c>
    </row>
    <row r="2950" spans="1:12" ht="31.5" customHeight="1" x14ac:dyDescent="0.25">
      <c r="A2950" s="68">
        <v>2434</v>
      </c>
      <c r="B2950" s="84" t="s">
        <v>3176</v>
      </c>
      <c r="C2950" s="84" t="s">
        <v>74</v>
      </c>
      <c r="D2950" s="84" t="s">
        <v>3145</v>
      </c>
      <c r="E2950" s="76">
        <v>100</v>
      </c>
      <c r="F2950" s="84" t="s">
        <v>2195</v>
      </c>
      <c r="G2950" s="76">
        <v>110039</v>
      </c>
      <c r="H2950" s="84" t="s">
        <v>674</v>
      </c>
      <c r="I2950" s="86">
        <v>84902.5</v>
      </c>
      <c r="J2950" s="163">
        <v>0.61113848690039418</v>
      </c>
      <c r="K2950" s="163">
        <v>3.841129238609279E-3</v>
      </c>
      <c r="L2950" s="86">
        <v>94526887.269999996</v>
      </c>
    </row>
    <row r="2951" spans="1:12" ht="31.5" customHeight="1" x14ac:dyDescent="0.25">
      <c r="A2951" s="68">
        <v>2435</v>
      </c>
      <c r="B2951" s="84" t="s">
        <v>3177</v>
      </c>
      <c r="C2951" s="84" t="s">
        <v>74</v>
      </c>
      <c r="D2951" s="84" t="s">
        <v>3145</v>
      </c>
      <c r="E2951" s="76">
        <v>100</v>
      </c>
      <c r="F2951" s="84" t="s">
        <v>3178</v>
      </c>
      <c r="G2951" s="76" t="s">
        <v>201</v>
      </c>
      <c r="H2951" s="84" t="s">
        <v>3179</v>
      </c>
      <c r="I2951" s="86">
        <v>0</v>
      </c>
      <c r="J2951" s="163">
        <v>0</v>
      </c>
      <c r="K2951" s="163">
        <v>0</v>
      </c>
      <c r="L2951" s="86">
        <v>37032877.270000003</v>
      </c>
    </row>
    <row r="2952" spans="1:12" ht="31.5" customHeight="1" x14ac:dyDescent="0.25">
      <c r="A2952" s="68">
        <v>2436</v>
      </c>
      <c r="B2952" s="84" t="s">
        <v>3180</v>
      </c>
      <c r="C2952" s="84" t="s">
        <v>74</v>
      </c>
      <c r="D2952" s="84" t="s">
        <v>3145</v>
      </c>
      <c r="E2952" s="76">
        <v>100</v>
      </c>
      <c r="F2952" s="84" t="s">
        <v>3057</v>
      </c>
      <c r="G2952" s="76" t="s">
        <v>201</v>
      </c>
      <c r="H2952" s="84">
        <v>0</v>
      </c>
      <c r="I2952" s="86">
        <v>0</v>
      </c>
      <c r="J2952" s="163">
        <v>0</v>
      </c>
      <c r="K2952" s="163">
        <v>0</v>
      </c>
      <c r="L2952" s="86">
        <v>8636183.0500000007</v>
      </c>
    </row>
    <row r="2953" spans="1:12" ht="31.5" customHeight="1" x14ac:dyDescent="0.25">
      <c r="A2953" s="68">
        <v>2437</v>
      </c>
      <c r="B2953" s="84" t="s">
        <v>3181</v>
      </c>
      <c r="C2953" s="84" t="s">
        <v>74</v>
      </c>
      <c r="D2953" s="84" t="s">
        <v>3145</v>
      </c>
      <c r="E2953" s="76">
        <v>100</v>
      </c>
      <c r="F2953" s="84" t="s">
        <v>3182</v>
      </c>
      <c r="G2953" s="76" t="s">
        <v>201</v>
      </c>
      <c r="H2953" s="84">
        <v>0</v>
      </c>
      <c r="I2953" s="86">
        <v>0</v>
      </c>
      <c r="J2953" s="184" t="s">
        <v>201</v>
      </c>
      <c r="K2953" s="183" t="s">
        <v>201</v>
      </c>
      <c r="L2953" s="86">
        <v>387638475.39999998</v>
      </c>
    </row>
    <row r="2954" spans="1:12" ht="47.25" customHeight="1" x14ac:dyDescent="0.25">
      <c r="A2954" s="68">
        <v>2438</v>
      </c>
      <c r="B2954" s="84" t="s">
        <v>3183</v>
      </c>
      <c r="C2954" s="84" t="s">
        <v>74</v>
      </c>
      <c r="D2954" s="84" t="s">
        <v>3145</v>
      </c>
      <c r="E2954" s="76">
        <v>100</v>
      </c>
      <c r="F2954" s="84" t="s">
        <v>3184</v>
      </c>
      <c r="G2954" s="76" t="s">
        <v>201</v>
      </c>
      <c r="H2954" s="84">
        <v>0</v>
      </c>
      <c r="I2954" s="86">
        <v>0</v>
      </c>
      <c r="J2954" s="184" t="s">
        <v>201</v>
      </c>
      <c r="K2954" s="183" t="s">
        <v>201</v>
      </c>
      <c r="L2954" s="86">
        <v>9792750.6300000008</v>
      </c>
    </row>
    <row r="2955" spans="1:12" ht="15.75" customHeight="1" x14ac:dyDescent="0.25">
      <c r="A2955" s="68">
        <v>2439</v>
      </c>
      <c r="B2955" s="84" t="s">
        <v>3185</v>
      </c>
      <c r="C2955" s="84" t="s">
        <v>74</v>
      </c>
      <c r="D2955" s="84" t="s">
        <v>3145</v>
      </c>
      <c r="E2955" s="76">
        <v>100</v>
      </c>
      <c r="F2955" s="84" t="s">
        <v>3186</v>
      </c>
      <c r="G2955" s="76">
        <v>4680</v>
      </c>
      <c r="H2955" s="84" t="s">
        <v>3179</v>
      </c>
      <c r="I2955" s="86">
        <v>234962</v>
      </c>
      <c r="J2955" s="163">
        <v>2.5732237484579215E-2</v>
      </c>
      <c r="K2955" s="163">
        <v>4.8908017226379245E-4</v>
      </c>
      <c r="L2955" s="86">
        <v>24972330.329999998</v>
      </c>
    </row>
    <row r="2956" spans="1:12" ht="15.75" customHeight="1" x14ac:dyDescent="0.25">
      <c r="A2956" s="68">
        <v>2440</v>
      </c>
      <c r="B2956" s="84" t="s">
        <v>3187</v>
      </c>
      <c r="C2956" s="84" t="s">
        <v>74</v>
      </c>
      <c r="D2956" s="84" t="s">
        <v>3145</v>
      </c>
      <c r="E2956" s="76">
        <v>100</v>
      </c>
      <c r="F2956" s="84" t="s">
        <v>3186</v>
      </c>
      <c r="G2956" s="76">
        <v>4222</v>
      </c>
      <c r="H2956" s="84" t="s">
        <v>3179</v>
      </c>
      <c r="I2956" s="86">
        <v>366253.26</v>
      </c>
      <c r="J2956" s="163">
        <v>2.3213997149549883E-2</v>
      </c>
      <c r="K2956" s="163">
        <v>7.6236671245978312E-4</v>
      </c>
      <c r="L2956" s="86">
        <v>24654134.41</v>
      </c>
    </row>
    <row r="2957" spans="1:12" ht="15.75" customHeight="1" x14ac:dyDescent="0.25">
      <c r="A2957" s="68">
        <v>2441</v>
      </c>
      <c r="B2957" s="84" t="s">
        <v>3188</v>
      </c>
      <c r="C2957" s="84" t="s">
        <v>74</v>
      </c>
      <c r="D2957" s="84" t="s">
        <v>3145</v>
      </c>
      <c r="E2957" s="76">
        <v>100</v>
      </c>
      <c r="F2957" s="84" t="s">
        <v>3186</v>
      </c>
      <c r="G2957" s="76">
        <v>1363</v>
      </c>
      <c r="H2957" s="84" t="s">
        <v>3179</v>
      </c>
      <c r="I2957" s="86">
        <v>89273.87</v>
      </c>
      <c r="J2957" s="163">
        <v>7.4942392503165537E-3</v>
      </c>
      <c r="K2957" s="163">
        <v>1.8582613238845178E-4</v>
      </c>
      <c r="L2957" s="86">
        <v>15095319.27</v>
      </c>
    </row>
    <row r="2958" spans="1:12" ht="15.75" customHeight="1" x14ac:dyDescent="0.25">
      <c r="A2958" s="68">
        <v>2442</v>
      </c>
      <c r="B2958" s="84" t="s">
        <v>3189</v>
      </c>
      <c r="C2958" s="84" t="s">
        <v>74</v>
      </c>
      <c r="D2958" s="84" t="s">
        <v>3145</v>
      </c>
      <c r="E2958" s="76">
        <v>100</v>
      </c>
      <c r="F2958" s="84" t="s">
        <v>3186</v>
      </c>
      <c r="G2958" s="76">
        <v>4558</v>
      </c>
      <c r="H2958" s="84" t="s">
        <v>3179</v>
      </c>
      <c r="I2958" s="86">
        <v>224902</v>
      </c>
      <c r="J2958" s="163">
        <v>2.5061439840750439E-2</v>
      </c>
      <c r="K2958" s="163">
        <v>4.6813999243482541E-4</v>
      </c>
      <c r="L2958" s="86">
        <v>13064929.689999999</v>
      </c>
    </row>
    <row r="2959" spans="1:12" ht="15.75" customHeight="1" x14ac:dyDescent="0.25">
      <c r="A2959" s="68">
        <v>2443</v>
      </c>
      <c r="B2959" s="84" t="s">
        <v>3190</v>
      </c>
      <c r="C2959" s="84" t="s">
        <v>74</v>
      </c>
      <c r="D2959" s="84" t="s">
        <v>3145</v>
      </c>
      <c r="E2959" s="76">
        <v>100</v>
      </c>
      <c r="F2959" s="84" t="s">
        <v>3186</v>
      </c>
      <c r="G2959" s="76">
        <v>2463</v>
      </c>
      <c r="H2959" s="84" t="s">
        <v>3179</v>
      </c>
      <c r="I2959" s="86">
        <v>221312</v>
      </c>
      <c r="J2959" s="163">
        <v>1.3542414727461241E-2</v>
      </c>
      <c r="K2959" s="163">
        <v>4.6066730400679446E-4</v>
      </c>
      <c r="L2959" s="86">
        <v>13818851.82</v>
      </c>
    </row>
    <row r="2960" spans="1:12" ht="15.75" customHeight="1" x14ac:dyDescent="0.25">
      <c r="A2960" s="68">
        <v>2444</v>
      </c>
      <c r="B2960" s="84" t="s">
        <v>3191</v>
      </c>
      <c r="C2960" s="84" t="s">
        <v>74</v>
      </c>
      <c r="D2960" s="84" t="s">
        <v>3145</v>
      </c>
      <c r="E2960" s="76">
        <v>100</v>
      </c>
      <c r="F2960" s="84" t="s">
        <v>3186</v>
      </c>
      <c r="G2960" s="76">
        <v>4113</v>
      </c>
      <c r="H2960" s="84" t="s">
        <v>3179</v>
      </c>
      <c r="I2960" s="86">
        <v>182263</v>
      </c>
      <c r="J2960" s="163">
        <v>2.2614677943178271E-2</v>
      </c>
      <c r="K2960" s="163">
        <v>3.7938568550367974E-4</v>
      </c>
      <c r="L2960" s="86">
        <v>16937815.940000001</v>
      </c>
    </row>
    <row r="2961" spans="1:12" ht="15.75" customHeight="1" x14ac:dyDescent="0.25">
      <c r="A2961" s="68">
        <v>2445</v>
      </c>
      <c r="B2961" s="84" t="s">
        <v>3192</v>
      </c>
      <c r="C2961" s="84" t="s">
        <v>74</v>
      </c>
      <c r="D2961" s="84" t="s">
        <v>3145</v>
      </c>
      <c r="E2961" s="76">
        <v>100</v>
      </c>
      <c r="F2961" s="84" t="s">
        <v>3186</v>
      </c>
      <c r="G2961" s="76">
        <v>6992</v>
      </c>
      <c r="H2961" s="84" t="s">
        <v>3179</v>
      </c>
      <c r="I2961" s="86">
        <v>286149.13</v>
      </c>
      <c r="J2961" s="163">
        <v>3.8444402669268775E-2</v>
      </c>
      <c r="K2961" s="163">
        <v>5.9562765806187522E-4</v>
      </c>
      <c r="L2961" s="86">
        <v>18101371.129999999</v>
      </c>
    </row>
    <row r="2962" spans="1:12" ht="15.75" customHeight="1" x14ac:dyDescent="0.25">
      <c r="A2962" s="68">
        <v>2446</v>
      </c>
      <c r="B2962" s="84" t="s">
        <v>3193</v>
      </c>
      <c r="C2962" s="84" t="s">
        <v>74</v>
      </c>
      <c r="D2962" s="84" t="s">
        <v>3145</v>
      </c>
      <c r="E2962" s="76">
        <v>100</v>
      </c>
      <c r="F2962" s="84" t="s">
        <v>3186</v>
      </c>
      <c r="G2962" s="76">
        <v>3097</v>
      </c>
      <c r="H2962" s="84" t="s">
        <v>3179</v>
      </c>
      <c r="I2962" s="86">
        <v>149820.21</v>
      </c>
      <c r="J2962" s="163">
        <v>1.7028363138833724E-2</v>
      </c>
      <c r="K2962" s="163">
        <v>3.1185508344071618E-4</v>
      </c>
      <c r="L2962" s="86">
        <v>15012309.810000001</v>
      </c>
    </row>
    <row r="2963" spans="1:12" ht="15.75" customHeight="1" x14ac:dyDescent="0.25">
      <c r="A2963" s="68">
        <v>2447</v>
      </c>
      <c r="B2963" s="84" t="s">
        <v>3194</v>
      </c>
      <c r="C2963" s="84" t="s">
        <v>74</v>
      </c>
      <c r="D2963" s="84" t="s">
        <v>3145</v>
      </c>
      <c r="E2963" s="76">
        <v>100</v>
      </c>
      <c r="F2963" s="84" t="s">
        <v>3186</v>
      </c>
      <c r="G2963" s="76">
        <v>2991</v>
      </c>
      <c r="H2963" s="84" t="s">
        <v>3179</v>
      </c>
      <c r="I2963" s="86">
        <v>106225.60000000001</v>
      </c>
      <c r="J2963" s="163">
        <v>1.6445538956490691E-2</v>
      </c>
      <c r="K2963" s="163">
        <v>2.2111164676341159E-4</v>
      </c>
      <c r="L2963" s="86">
        <v>31403258.84</v>
      </c>
    </row>
    <row r="2964" spans="1:12" ht="15.75" customHeight="1" x14ac:dyDescent="0.25">
      <c r="A2964" s="68">
        <v>2448</v>
      </c>
      <c r="B2964" s="84" t="s">
        <v>3195</v>
      </c>
      <c r="C2964" s="84" t="s">
        <v>74</v>
      </c>
      <c r="D2964" s="84" t="s">
        <v>3145</v>
      </c>
      <c r="E2964" s="76">
        <v>100</v>
      </c>
      <c r="F2964" s="84" t="s">
        <v>3186</v>
      </c>
      <c r="G2964" s="76">
        <v>1490</v>
      </c>
      <c r="H2964" s="84" t="s">
        <v>3179</v>
      </c>
      <c r="I2964" s="86">
        <v>114803</v>
      </c>
      <c r="J2964" s="163">
        <v>8.1925286008596217E-3</v>
      </c>
      <c r="K2964" s="163">
        <v>2.3896575197861851E-4</v>
      </c>
      <c r="L2964" s="86">
        <v>16061255.439999999</v>
      </c>
    </row>
    <row r="2965" spans="1:12" ht="15.75" customHeight="1" x14ac:dyDescent="0.25">
      <c r="A2965" s="68">
        <v>2449</v>
      </c>
      <c r="B2965" s="84" t="s">
        <v>3196</v>
      </c>
      <c r="C2965" s="84" t="s">
        <v>74</v>
      </c>
      <c r="D2965" s="84" t="s">
        <v>3145</v>
      </c>
      <c r="E2965" s="76">
        <v>100</v>
      </c>
      <c r="F2965" s="84" t="s">
        <v>3186</v>
      </c>
      <c r="G2965" s="76">
        <v>3606</v>
      </c>
      <c r="H2965" s="84" t="s">
        <v>3179</v>
      </c>
      <c r="I2965" s="86">
        <v>271682.83</v>
      </c>
      <c r="J2965" s="163">
        <v>1.9827018882348856E-2</v>
      </c>
      <c r="K2965" s="163">
        <v>5.6551563783724455E-4</v>
      </c>
      <c r="L2965" s="86">
        <v>18378697.239999998</v>
      </c>
    </row>
    <row r="2966" spans="1:12" ht="15.75" customHeight="1" x14ac:dyDescent="0.25">
      <c r="A2966" s="68">
        <v>2450</v>
      </c>
      <c r="B2966" s="84" t="s">
        <v>3197</v>
      </c>
      <c r="C2966" s="84" t="s">
        <v>74</v>
      </c>
      <c r="D2966" s="84" t="s">
        <v>3145</v>
      </c>
      <c r="E2966" s="76">
        <v>100</v>
      </c>
      <c r="F2966" s="84" t="s">
        <v>3186</v>
      </c>
      <c r="G2966" s="76">
        <v>810</v>
      </c>
      <c r="H2966" s="84" t="s">
        <v>3179</v>
      </c>
      <c r="I2966" s="86">
        <v>141750</v>
      </c>
      <c r="J2966" s="163">
        <v>4.4536564877156329E-3</v>
      </c>
      <c r="K2966" s="163">
        <v>2.9505670882267165E-4</v>
      </c>
      <c r="L2966" s="86">
        <v>50965054.100000001</v>
      </c>
    </row>
    <row r="2967" spans="1:12" ht="15.75" customHeight="1" x14ac:dyDescent="0.25">
      <c r="A2967" s="68">
        <v>2451</v>
      </c>
      <c r="B2967" s="84" t="s">
        <v>3198</v>
      </c>
      <c r="C2967" s="84" t="s">
        <v>74</v>
      </c>
      <c r="D2967" s="84" t="s">
        <v>3145</v>
      </c>
      <c r="E2967" s="76">
        <v>100</v>
      </c>
      <c r="F2967" s="84" t="s">
        <v>3186</v>
      </c>
      <c r="G2967" s="76">
        <v>1260</v>
      </c>
      <c r="H2967" s="84" t="s">
        <v>3179</v>
      </c>
      <c r="I2967" s="86">
        <v>47703.81</v>
      </c>
      <c r="J2967" s="163">
        <v>6.9279100920020958E-3</v>
      </c>
      <c r="K2967" s="163">
        <v>9.9296854863506541E-5</v>
      </c>
      <c r="L2967" s="86">
        <v>56016166.159999996</v>
      </c>
    </row>
    <row r="2968" spans="1:12" ht="15.75" customHeight="1" x14ac:dyDescent="0.25">
      <c r="A2968" s="68">
        <v>2452</v>
      </c>
      <c r="B2968" s="84" t="s">
        <v>3199</v>
      </c>
      <c r="C2968" s="84" t="s">
        <v>74</v>
      </c>
      <c r="D2968" s="84" t="s">
        <v>3145</v>
      </c>
      <c r="E2968" s="76">
        <v>100</v>
      </c>
      <c r="F2968" s="84" t="s">
        <v>3186</v>
      </c>
      <c r="G2968" s="76">
        <v>27944</v>
      </c>
      <c r="H2968" s="84" t="s">
        <v>3179</v>
      </c>
      <c r="I2968" s="86">
        <v>849078</v>
      </c>
      <c r="J2968" s="163">
        <v>0.15364565048484649</v>
      </c>
      <c r="K2968" s="163">
        <v>1.7673803189681581E-3</v>
      </c>
      <c r="L2968" s="86">
        <v>40934950.909999996</v>
      </c>
    </row>
    <row r="2969" spans="1:12" ht="15.75" customHeight="1" x14ac:dyDescent="0.25">
      <c r="A2969" s="68">
        <v>2453</v>
      </c>
      <c r="B2969" s="84" t="s">
        <v>3200</v>
      </c>
      <c r="C2969" s="84" t="s">
        <v>74</v>
      </c>
      <c r="D2969" s="84" t="s">
        <v>3145</v>
      </c>
      <c r="E2969" s="76">
        <v>100</v>
      </c>
      <c r="F2969" s="84" t="s">
        <v>3186</v>
      </c>
      <c r="G2969" s="76">
        <v>4757</v>
      </c>
      <c r="H2969" s="84" t="s">
        <v>3179</v>
      </c>
      <c r="I2969" s="86">
        <v>86421</v>
      </c>
      <c r="J2969" s="163">
        <v>2.6155609767979343E-2</v>
      </c>
      <c r="K2969" s="163">
        <v>1.7988780129216301E-4</v>
      </c>
      <c r="L2969" s="86">
        <v>16891375.920000002</v>
      </c>
    </row>
    <row r="2970" spans="1:12" ht="15.75" customHeight="1" x14ac:dyDescent="0.25">
      <c r="A2970" s="68">
        <v>2454</v>
      </c>
      <c r="B2970" s="84" t="s">
        <v>3201</v>
      </c>
      <c r="C2970" s="84" t="s">
        <v>74</v>
      </c>
      <c r="D2970" s="84" t="s">
        <v>3145</v>
      </c>
      <c r="E2970" s="76">
        <v>100</v>
      </c>
      <c r="F2970" s="84" t="s">
        <v>3186</v>
      </c>
      <c r="G2970" s="76">
        <v>1694</v>
      </c>
      <c r="H2970" s="84" t="s">
        <v>3179</v>
      </c>
      <c r="I2970" s="86">
        <v>149217.60000000001</v>
      </c>
      <c r="J2970" s="163">
        <v>9.3141902348028195E-3</v>
      </c>
      <c r="K2970" s="163">
        <v>3.1060073336450011E-4</v>
      </c>
      <c r="L2970" s="86">
        <v>17855481.539999999</v>
      </c>
    </row>
    <row r="2971" spans="1:12" ht="15.75" customHeight="1" x14ac:dyDescent="0.25">
      <c r="A2971" s="68">
        <v>2455</v>
      </c>
      <c r="B2971" s="84" t="s">
        <v>3202</v>
      </c>
      <c r="C2971" s="84" t="s">
        <v>74</v>
      </c>
      <c r="D2971" s="84" t="s">
        <v>3145</v>
      </c>
      <c r="E2971" s="76">
        <v>100</v>
      </c>
      <c r="F2971" s="84" t="s">
        <v>3186</v>
      </c>
      <c r="G2971" s="76">
        <v>1418</v>
      </c>
      <c r="H2971" s="84" t="s">
        <v>3179</v>
      </c>
      <c r="I2971" s="86">
        <v>116478</v>
      </c>
      <c r="J2971" s="163">
        <v>7.7966480241737877E-3</v>
      </c>
      <c r="K2971" s="163">
        <v>2.4245231273542961E-4</v>
      </c>
      <c r="L2971" s="86">
        <v>22783603.09</v>
      </c>
    </row>
    <row r="2972" spans="1:12" ht="15.75" customHeight="1" x14ac:dyDescent="0.25">
      <c r="A2972" s="68">
        <v>2456</v>
      </c>
      <c r="B2972" s="84" t="s">
        <v>3203</v>
      </c>
      <c r="C2972" s="84" t="s">
        <v>74</v>
      </c>
      <c r="D2972" s="84" t="s">
        <v>3145</v>
      </c>
      <c r="E2972" s="76">
        <v>100</v>
      </c>
      <c r="F2972" s="84" t="s">
        <v>3186</v>
      </c>
      <c r="G2972" s="76">
        <v>0</v>
      </c>
      <c r="H2972" s="84" t="s">
        <v>3179</v>
      </c>
      <c r="I2972" s="86">
        <v>0</v>
      </c>
      <c r="J2972" s="163">
        <v>0</v>
      </c>
      <c r="K2972" s="163">
        <v>0</v>
      </c>
      <c r="L2972" s="86">
        <v>5820621.54</v>
      </c>
    </row>
    <row r="2973" spans="1:12" ht="31.5" customHeight="1" x14ac:dyDescent="0.25">
      <c r="A2973" s="68">
        <v>2457</v>
      </c>
      <c r="B2973" s="84" t="s">
        <v>3204</v>
      </c>
      <c r="C2973" s="84" t="s">
        <v>74</v>
      </c>
      <c r="D2973" s="84" t="s">
        <v>3145</v>
      </c>
      <c r="E2973" s="76">
        <v>100</v>
      </c>
      <c r="F2973" s="84" t="s">
        <v>3178</v>
      </c>
      <c r="G2973" s="76">
        <v>1219</v>
      </c>
      <c r="H2973" s="84" t="s">
        <v>3179</v>
      </c>
      <c r="I2973" s="86">
        <v>200880</v>
      </c>
      <c r="J2973" s="163">
        <v>6.7024780969448848E-3</v>
      </c>
      <c r="K2973" s="163">
        <v>4.1813750736012902E-4</v>
      </c>
      <c r="L2973" s="86">
        <v>18089262</v>
      </c>
    </row>
    <row r="2974" spans="1:12" ht="31.5" customHeight="1" x14ac:dyDescent="0.25">
      <c r="A2974" s="68">
        <v>2458</v>
      </c>
      <c r="B2974" s="84" t="s">
        <v>3205</v>
      </c>
      <c r="C2974" s="84" t="s">
        <v>74</v>
      </c>
      <c r="D2974" s="84" t="s">
        <v>3145</v>
      </c>
      <c r="E2974" s="76">
        <v>100</v>
      </c>
      <c r="F2974" s="84" t="s">
        <v>3178</v>
      </c>
      <c r="G2974" s="76">
        <v>478</v>
      </c>
      <c r="H2974" s="84" t="s">
        <v>3206</v>
      </c>
      <c r="I2974" s="86">
        <v>0</v>
      </c>
      <c r="J2974" s="163">
        <v>2.6282071618865094E-3</v>
      </c>
      <c r="K2974" s="163">
        <v>0</v>
      </c>
      <c r="L2974" s="86">
        <v>25024954.710000001</v>
      </c>
    </row>
    <row r="2975" spans="1:12" ht="31.5" customHeight="1" x14ac:dyDescent="0.25">
      <c r="A2975" s="68">
        <v>2459</v>
      </c>
      <c r="B2975" s="84" t="s">
        <v>3207</v>
      </c>
      <c r="C2975" s="84" t="s">
        <v>74</v>
      </c>
      <c r="D2975" s="84" t="s">
        <v>3145</v>
      </c>
      <c r="E2975" s="76">
        <v>100</v>
      </c>
      <c r="F2975" s="84" t="s">
        <v>3178</v>
      </c>
      <c r="G2975" s="76">
        <v>14039</v>
      </c>
      <c r="H2975" s="84" t="s">
        <v>3179</v>
      </c>
      <c r="I2975" s="86">
        <v>13052036.18</v>
      </c>
      <c r="J2975" s="163">
        <v>7.7191214112394782E-2</v>
      </c>
      <c r="K2975" s="163">
        <v>2.716818933830854E-2</v>
      </c>
      <c r="L2975" s="86">
        <v>40642824.049999997</v>
      </c>
    </row>
    <row r="2976" spans="1:12" ht="31.5" customHeight="1" x14ac:dyDescent="0.25">
      <c r="A2976" s="68">
        <v>2460</v>
      </c>
      <c r="B2976" s="84" t="s">
        <v>3208</v>
      </c>
      <c r="C2976" s="84" t="s">
        <v>74</v>
      </c>
      <c r="D2976" s="84" t="s">
        <v>3145</v>
      </c>
      <c r="E2976" s="76">
        <v>100</v>
      </c>
      <c r="F2976" s="84" t="s">
        <v>3209</v>
      </c>
      <c r="G2976" s="76">
        <v>6684</v>
      </c>
      <c r="H2976" s="84" t="s">
        <v>3179</v>
      </c>
      <c r="I2976" s="86">
        <v>488970</v>
      </c>
      <c r="J2976" s="163">
        <v>3.6750913535668263E-2</v>
      </c>
      <c r="K2976" s="163">
        <v>1.0178051422435397E-3</v>
      </c>
      <c r="L2976" s="86">
        <v>11571435.460000001</v>
      </c>
    </row>
    <row r="2977" spans="1:12" ht="31.5" customHeight="1" x14ac:dyDescent="0.25">
      <c r="A2977" s="68">
        <v>2461</v>
      </c>
      <c r="B2977" s="84" t="s">
        <v>3210</v>
      </c>
      <c r="C2977" s="84" t="s">
        <v>74</v>
      </c>
      <c r="D2977" s="84" t="s">
        <v>3145</v>
      </c>
      <c r="E2977" s="76">
        <v>100</v>
      </c>
      <c r="F2977" s="84" t="s">
        <v>3209</v>
      </c>
      <c r="G2977" s="76">
        <v>1729</v>
      </c>
      <c r="H2977" s="84" t="s">
        <v>3179</v>
      </c>
      <c r="I2977" s="86">
        <v>132855</v>
      </c>
      <c r="J2977" s="163">
        <v>9.5066321818028775E-3</v>
      </c>
      <c r="K2977" s="163">
        <v>2.7654151005739708E-4</v>
      </c>
      <c r="L2977" s="86">
        <v>7191606.2300000004</v>
      </c>
    </row>
    <row r="2978" spans="1:12" ht="31.5" customHeight="1" x14ac:dyDescent="0.25">
      <c r="A2978" s="68">
        <v>2462</v>
      </c>
      <c r="B2978" s="84" t="s">
        <v>3211</v>
      </c>
      <c r="C2978" s="84" t="s">
        <v>74</v>
      </c>
      <c r="D2978" s="84" t="s">
        <v>3145</v>
      </c>
      <c r="E2978" s="76">
        <v>100</v>
      </c>
      <c r="F2978" s="84" t="s">
        <v>3209</v>
      </c>
      <c r="G2978" s="76">
        <v>1388</v>
      </c>
      <c r="H2978" s="84" t="s">
        <v>3179</v>
      </c>
      <c r="I2978" s="86">
        <v>99164</v>
      </c>
      <c r="J2978" s="163">
        <v>7.6316977838880237E-3</v>
      </c>
      <c r="K2978" s="163">
        <v>2.0641272291845793E-4</v>
      </c>
      <c r="L2978" s="86">
        <v>5405816.5999999996</v>
      </c>
    </row>
    <row r="2979" spans="1:12" ht="31.5" customHeight="1" x14ac:dyDescent="0.25">
      <c r="A2979" s="68">
        <v>2463</v>
      </c>
      <c r="B2979" s="84" t="s">
        <v>3212</v>
      </c>
      <c r="C2979" s="84" t="s">
        <v>74</v>
      </c>
      <c r="D2979" s="84" t="s">
        <v>3145</v>
      </c>
      <c r="E2979" s="76">
        <v>100</v>
      </c>
      <c r="F2979" s="84" t="s">
        <v>3209</v>
      </c>
      <c r="G2979" s="76">
        <v>4829</v>
      </c>
      <c r="H2979" s="84" t="s">
        <v>3179</v>
      </c>
      <c r="I2979" s="86">
        <v>274853</v>
      </c>
      <c r="J2979" s="163">
        <v>2.6551490344665175E-2</v>
      </c>
      <c r="K2979" s="163">
        <v>5.7211443802495775E-4</v>
      </c>
      <c r="L2979" s="86">
        <v>10813243.92</v>
      </c>
    </row>
    <row r="2980" spans="1:12" ht="31.5" customHeight="1" x14ac:dyDescent="0.25">
      <c r="A2980" s="68">
        <v>2464</v>
      </c>
      <c r="B2980" s="84" t="s">
        <v>3213</v>
      </c>
      <c r="C2980" s="84" t="s">
        <v>74</v>
      </c>
      <c r="D2980" s="84" t="s">
        <v>3145</v>
      </c>
      <c r="E2980" s="76">
        <v>100</v>
      </c>
      <c r="F2980" s="84" t="s">
        <v>3209</v>
      </c>
      <c r="G2980" s="76">
        <v>41302</v>
      </c>
      <c r="H2980" s="84" t="s">
        <v>3179</v>
      </c>
      <c r="I2980" s="86">
        <v>2051570.17</v>
      </c>
      <c r="J2980" s="163">
        <v>0.2270924941427544</v>
      </c>
      <c r="K2980" s="163">
        <v>4.2704024146664474E-3</v>
      </c>
      <c r="L2980" s="86">
        <v>25705376.170000002</v>
      </c>
    </row>
    <row r="2981" spans="1:12" ht="31.5" customHeight="1" x14ac:dyDescent="0.25">
      <c r="A2981" s="68">
        <v>2465</v>
      </c>
      <c r="B2981" s="84" t="s">
        <v>3214</v>
      </c>
      <c r="C2981" s="84" t="s">
        <v>74</v>
      </c>
      <c r="D2981" s="84" t="s">
        <v>3145</v>
      </c>
      <c r="E2981" s="76">
        <v>100</v>
      </c>
      <c r="F2981" s="84" t="s">
        <v>3209</v>
      </c>
      <c r="G2981" s="76">
        <v>19277</v>
      </c>
      <c r="H2981" s="84" t="s">
        <v>3179</v>
      </c>
      <c r="I2981" s="86">
        <v>1883662.64</v>
      </c>
      <c r="J2981" s="163">
        <v>0.10599152606628921</v>
      </c>
      <c r="K2981" s="163">
        <v>3.9208980535493827E-3</v>
      </c>
      <c r="L2981" s="86">
        <v>23024660.82</v>
      </c>
    </row>
    <row r="2982" spans="1:12" ht="31.5" customHeight="1" x14ac:dyDescent="0.25">
      <c r="A2982" s="68">
        <v>2466</v>
      </c>
      <c r="B2982" s="84" t="s">
        <v>3215</v>
      </c>
      <c r="C2982" s="84" t="s">
        <v>74</v>
      </c>
      <c r="D2982" s="84" t="s">
        <v>3145</v>
      </c>
      <c r="E2982" s="76">
        <v>100</v>
      </c>
      <c r="F2982" s="84" t="s">
        <v>3209</v>
      </c>
      <c r="G2982" s="76">
        <v>8558</v>
      </c>
      <c r="H2982" s="84" t="s">
        <v>3179</v>
      </c>
      <c r="I2982" s="86">
        <v>800448.87</v>
      </c>
      <c r="J2982" s="163">
        <v>4.705480521218567E-2</v>
      </c>
      <c r="K2982" s="163">
        <v>1.6661573838661486E-3</v>
      </c>
      <c r="L2982" s="86">
        <v>9627281.3100000005</v>
      </c>
    </row>
    <row r="2983" spans="1:12" ht="31.5" customHeight="1" x14ac:dyDescent="0.25">
      <c r="A2983" s="68">
        <v>2467</v>
      </c>
      <c r="B2983" s="84" t="s">
        <v>3216</v>
      </c>
      <c r="C2983" s="84" t="s">
        <v>74</v>
      </c>
      <c r="D2983" s="84" t="s">
        <v>3145</v>
      </c>
      <c r="E2983" s="76">
        <v>100</v>
      </c>
      <c r="F2983" s="84" t="s">
        <v>3209</v>
      </c>
      <c r="G2983" s="76">
        <v>11833</v>
      </c>
      <c r="H2983" s="84" t="s">
        <v>3179</v>
      </c>
      <c r="I2983" s="86">
        <v>1109871</v>
      </c>
      <c r="J2983" s="163">
        <v>6.5061873110048268E-2</v>
      </c>
      <c r="K2983" s="163">
        <v>2.3102284619240026E-3</v>
      </c>
      <c r="L2983" s="86">
        <v>11975860.43</v>
      </c>
    </row>
    <row r="2984" spans="1:12" ht="31.5" customHeight="1" x14ac:dyDescent="0.25">
      <c r="A2984" s="68">
        <v>2468</v>
      </c>
      <c r="B2984" s="84" t="s">
        <v>3217</v>
      </c>
      <c r="C2984" s="84" t="s">
        <v>74</v>
      </c>
      <c r="D2984" s="84" t="s">
        <v>3145</v>
      </c>
      <c r="E2984" s="76">
        <v>100</v>
      </c>
      <c r="F2984" s="84" t="s">
        <v>3209</v>
      </c>
      <c r="G2984" s="76">
        <v>17382</v>
      </c>
      <c r="H2984" s="84" t="s">
        <v>3179</v>
      </c>
      <c r="I2984" s="86">
        <v>1590861.75</v>
      </c>
      <c r="J2984" s="163">
        <v>9.5572169221571773E-2</v>
      </c>
      <c r="K2984" s="163">
        <v>3.3114245654100594E-3</v>
      </c>
      <c r="L2984" s="86">
        <v>16465644.710000001</v>
      </c>
    </row>
    <row r="2985" spans="1:12" ht="31.5" customHeight="1" x14ac:dyDescent="0.25">
      <c r="A2985" s="68">
        <v>2469</v>
      </c>
      <c r="B2985" s="84" t="s">
        <v>3218</v>
      </c>
      <c r="C2985" s="84" t="s">
        <v>74</v>
      </c>
      <c r="D2985" s="84" t="s">
        <v>3145</v>
      </c>
      <c r="E2985" s="76">
        <v>100</v>
      </c>
      <c r="F2985" s="84" t="s">
        <v>3209</v>
      </c>
      <c r="G2985" s="76">
        <v>6062</v>
      </c>
      <c r="H2985" s="84" t="s">
        <v>3179</v>
      </c>
      <c r="I2985" s="86">
        <v>327840.25</v>
      </c>
      <c r="J2985" s="163">
        <v>3.333094522041008E-2</v>
      </c>
      <c r="K2985" s="163">
        <v>6.8240892546456351E-4</v>
      </c>
      <c r="L2985" s="86">
        <v>7369199.8200000003</v>
      </c>
    </row>
    <row r="2986" spans="1:12" ht="31.5" customHeight="1" x14ac:dyDescent="0.25">
      <c r="A2986" s="68">
        <v>2470</v>
      </c>
      <c r="B2986" s="84" t="s">
        <v>3219</v>
      </c>
      <c r="C2986" s="84" t="s">
        <v>74</v>
      </c>
      <c r="D2986" s="84" t="s">
        <v>3145</v>
      </c>
      <c r="E2986" s="76">
        <v>100</v>
      </c>
      <c r="F2986" s="84" t="s">
        <v>3209</v>
      </c>
      <c r="G2986" s="76">
        <v>4582</v>
      </c>
      <c r="H2986" s="84" t="s">
        <v>3179</v>
      </c>
      <c r="I2986" s="86">
        <v>371609.5</v>
      </c>
      <c r="J2986" s="163">
        <v>2.5193400032979048E-2</v>
      </c>
      <c r="K2986" s="163">
        <v>7.7351588033325292E-4</v>
      </c>
      <c r="L2986" s="86">
        <v>8090069.8200000003</v>
      </c>
    </row>
    <row r="2987" spans="1:12" ht="31.5" customHeight="1" x14ac:dyDescent="0.25">
      <c r="A2987" s="68">
        <v>2471</v>
      </c>
      <c r="B2987" s="22" t="s">
        <v>3220</v>
      </c>
      <c r="C2987" s="69" t="s">
        <v>78</v>
      </c>
      <c r="D2987" s="1" t="s">
        <v>3145</v>
      </c>
      <c r="E2987" s="78">
        <v>100</v>
      </c>
      <c r="F2987" s="1" t="s">
        <v>81</v>
      </c>
      <c r="G2987" s="70" t="s">
        <v>201</v>
      </c>
      <c r="H2987" s="80" t="s">
        <v>201</v>
      </c>
      <c r="I2987" s="2">
        <v>8173356.96</v>
      </c>
      <c r="J2987" s="183" t="s">
        <v>201</v>
      </c>
      <c r="K2987" s="166">
        <v>3.216835826808794</v>
      </c>
      <c r="L2987" s="2">
        <v>3295058.46</v>
      </c>
    </row>
    <row r="2988" spans="1:12" ht="15.75" customHeight="1" x14ac:dyDescent="0.25">
      <c r="A2988" s="188">
        <v>2472</v>
      </c>
      <c r="B2988" s="208" t="s">
        <v>3221</v>
      </c>
      <c r="C2988" s="208" t="s">
        <v>78</v>
      </c>
      <c r="D2988" s="208" t="s">
        <v>3145</v>
      </c>
      <c r="E2988" s="214">
        <v>100</v>
      </c>
      <c r="F2988" s="208" t="s">
        <v>83</v>
      </c>
      <c r="G2988" s="87">
        <v>6350</v>
      </c>
      <c r="H2988" s="69" t="s">
        <v>84</v>
      </c>
      <c r="I2988" s="81">
        <v>18959319</v>
      </c>
      <c r="J2988" s="162">
        <v>3.3943781507246092E-2</v>
      </c>
      <c r="K2988" s="162">
        <v>4.4109871688888254E-2</v>
      </c>
      <c r="L2988" s="81">
        <v>18959319</v>
      </c>
    </row>
    <row r="2989" spans="1:12" ht="15.75" customHeight="1" x14ac:dyDescent="0.25">
      <c r="A2989" s="188"/>
      <c r="B2989" s="196" t="s">
        <v>3221</v>
      </c>
      <c r="C2989" s="196" t="s">
        <v>78</v>
      </c>
      <c r="D2989" s="196" t="s">
        <v>3145</v>
      </c>
      <c r="E2989" s="199">
        <v>1</v>
      </c>
      <c r="F2989" s="196" t="s">
        <v>83</v>
      </c>
      <c r="G2989" s="87">
        <v>220366</v>
      </c>
      <c r="H2989" s="69" t="s">
        <v>85</v>
      </c>
      <c r="I2989" s="81">
        <v>85081977</v>
      </c>
      <c r="J2989" s="162">
        <v>1.1779614733268964</v>
      </c>
      <c r="K2989" s="162">
        <v>0.19794777905825317</v>
      </c>
      <c r="L2989" s="81">
        <v>67887932</v>
      </c>
    </row>
    <row r="2990" spans="1:12" ht="15.75" customHeight="1" x14ac:dyDescent="0.25">
      <c r="A2990" s="188"/>
      <c r="B2990" s="196" t="s">
        <v>3221</v>
      </c>
      <c r="C2990" s="196" t="s">
        <v>78</v>
      </c>
      <c r="D2990" s="196" t="s">
        <v>3145</v>
      </c>
      <c r="E2990" s="199">
        <v>1</v>
      </c>
      <c r="F2990" s="196" t="s">
        <v>83</v>
      </c>
      <c r="G2990" s="87">
        <v>5091</v>
      </c>
      <c r="H2990" s="69" t="s">
        <v>86</v>
      </c>
      <c r="I2990" s="81">
        <v>3911263</v>
      </c>
      <c r="J2990" s="162">
        <v>2.7213825457226747E-2</v>
      </c>
      <c r="K2990" s="162">
        <v>9.0997629752153086E-3</v>
      </c>
      <c r="L2990" s="81">
        <v>3911263</v>
      </c>
    </row>
    <row r="2991" spans="1:12" ht="15.75" customHeight="1" x14ac:dyDescent="0.25">
      <c r="A2991" s="188"/>
      <c r="B2991" s="196" t="s">
        <v>3221</v>
      </c>
      <c r="C2991" s="196" t="s">
        <v>78</v>
      </c>
      <c r="D2991" s="196" t="s">
        <v>3145</v>
      </c>
      <c r="E2991" s="199">
        <v>1</v>
      </c>
      <c r="F2991" s="196" t="s">
        <v>83</v>
      </c>
      <c r="G2991" s="87">
        <v>25343</v>
      </c>
      <c r="H2991" s="69" t="s">
        <v>87</v>
      </c>
      <c r="I2991" s="81">
        <v>44451052</v>
      </c>
      <c r="J2991" s="162">
        <v>0.13547043381702956</v>
      </c>
      <c r="K2991" s="162">
        <v>0.10341775462273192</v>
      </c>
      <c r="L2991" s="81">
        <v>44451052</v>
      </c>
    </row>
    <row r="2992" spans="1:12" ht="15.75" customHeight="1" x14ac:dyDescent="0.25">
      <c r="A2992" s="188"/>
      <c r="B2992" s="196" t="s">
        <v>3221</v>
      </c>
      <c r="C2992" s="196" t="s">
        <v>78</v>
      </c>
      <c r="D2992" s="196" t="s">
        <v>3145</v>
      </c>
      <c r="E2992" s="199">
        <v>1</v>
      </c>
      <c r="F2992" s="196" t="s">
        <v>83</v>
      </c>
      <c r="G2992" s="87">
        <v>3954</v>
      </c>
      <c r="H2992" s="69" t="s">
        <v>88</v>
      </c>
      <c r="I2992" s="81">
        <v>186712579</v>
      </c>
      <c r="J2992" s="162">
        <v>2.1136017650338745E-2</v>
      </c>
      <c r="K2992" s="162">
        <v>0.43439682102460592</v>
      </c>
      <c r="L2992" s="81">
        <v>186712579</v>
      </c>
    </row>
    <row r="2993" spans="1:12" ht="15.75" customHeight="1" x14ac:dyDescent="0.25">
      <c r="A2993" s="188"/>
      <c r="B2993" s="196" t="s">
        <v>3221</v>
      </c>
      <c r="C2993" s="196" t="s">
        <v>78</v>
      </c>
      <c r="D2993" s="196" t="s">
        <v>3145</v>
      </c>
      <c r="E2993" s="199">
        <v>1</v>
      </c>
      <c r="F2993" s="196" t="s">
        <v>83</v>
      </c>
      <c r="G2993" s="87">
        <v>3254</v>
      </c>
      <c r="H2993" s="69" t="s">
        <v>89</v>
      </c>
      <c r="I2993" s="81">
        <v>54525284</v>
      </c>
      <c r="J2993" s="162">
        <v>1.7394183468437602E-2</v>
      </c>
      <c r="K2993" s="162">
        <v>0.1268559952517383</v>
      </c>
      <c r="L2993" s="81">
        <v>54525284</v>
      </c>
    </row>
    <row r="2994" spans="1:12" ht="47.25" customHeight="1" x14ac:dyDescent="0.25">
      <c r="A2994" s="64">
        <v>2473</v>
      </c>
      <c r="B2994" s="25" t="s">
        <v>3222</v>
      </c>
      <c r="C2994" s="71" t="s">
        <v>78</v>
      </c>
      <c r="D2994" s="71" t="s">
        <v>3145</v>
      </c>
      <c r="E2994" s="73">
        <v>100</v>
      </c>
      <c r="F2994" s="71" t="s">
        <v>90</v>
      </c>
      <c r="G2994" s="29">
        <v>2.6</v>
      </c>
      <c r="H2994" s="71" t="s">
        <v>91</v>
      </c>
      <c r="I2994" s="72">
        <v>3769.7</v>
      </c>
      <c r="J2994" s="164">
        <v>1.1324929654763879E-2</v>
      </c>
      <c r="K2994" s="164">
        <v>9.6858360522722401E-3</v>
      </c>
      <c r="L2994" s="72">
        <v>0</v>
      </c>
    </row>
    <row r="2995" spans="1:12" ht="47.25" customHeight="1" x14ac:dyDescent="0.25">
      <c r="A2995" s="64">
        <v>2474</v>
      </c>
      <c r="B2995" s="25" t="s">
        <v>3223</v>
      </c>
      <c r="C2995" s="71" t="s">
        <v>78</v>
      </c>
      <c r="D2995" s="71" t="s">
        <v>3145</v>
      </c>
      <c r="E2995" s="73">
        <v>100</v>
      </c>
      <c r="F2995" s="71" t="s">
        <v>90</v>
      </c>
      <c r="G2995" s="29">
        <v>6.8</v>
      </c>
      <c r="H2995" s="71" t="s">
        <v>91</v>
      </c>
      <c r="I2995" s="72">
        <v>26218.2</v>
      </c>
      <c r="J2995" s="164">
        <v>2.9619046789382448E-2</v>
      </c>
      <c r="K2995" s="164">
        <v>6.7364826587177767E-2</v>
      </c>
      <c r="L2995" s="72">
        <v>0</v>
      </c>
    </row>
    <row r="2996" spans="1:12" ht="15.75" customHeight="1" x14ac:dyDescent="0.25">
      <c r="A2996" s="64">
        <v>2475</v>
      </c>
      <c r="B2996" s="109" t="s">
        <v>3224</v>
      </c>
      <c r="C2996" s="69" t="s">
        <v>78</v>
      </c>
      <c r="D2996" s="69" t="s">
        <v>3145</v>
      </c>
      <c r="E2996" s="70">
        <v>100</v>
      </c>
      <c r="F2996" s="69" t="s">
        <v>202</v>
      </c>
      <c r="G2996" s="70" t="s">
        <v>201</v>
      </c>
      <c r="H2996" s="80" t="s">
        <v>201</v>
      </c>
      <c r="I2996" s="80">
        <f>L2996+N2996</f>
        <v>21906100</v>
      </c>
      <c r="J2996" s="162" t="s">
        <v>201</v>
      </c>
      <c r="K2996" s="162">
        <v>3.8847462818730216</v>
      </c>
      <c r="L2996" s="12">
        <v>21906100</v>
      </c>
    </row>
    <row r="2997" spans="1:12" ht="47.25" customHeight="1" x14ac:dyDescent="0.25">
      <c r="A2997" s="64">
        <v>2476</v>
      </c>
      <c r="B2997" s="69" t="s">
        <v>3225</v>
      </c>
      <c r="C2997" s="84" t="s">
        <v>74</v>
      </c>
      <c r="D2997" s="69" t="s">
        <v>3145</v>
      </c>
      <c r="E2997" s="70">
        <v>100</v>
      </c>
      <c r="F2997" s="69" t="s">
        <v>200</v>
      </c>
      <c r="G2997" s="70" t="s">
        <v>201</v>
      </c>
      <c r="H2997" s="80" t="s">
        <v>201</v>
      </c>
      <c r="I2997" s="80">
        <v>37032877.240000002</v>
      </c>
      <c r="J2997" s="162" t="s">
        <v>201</v>
      </c>
      <c r="K2997" s="162">
        <v>0.73572610061968557</v>
      </c>
      <c r="L2997" s="80">
        <v>37032877.240000002</v>
      </c>
    </row>
    <row r="2998" spans="1:12" ht="47.25" customHeight="1" x14ac:dyDescent="0.25">
      <c r="A2998" s="64">
        <v>2477</v>
      </c>
      <c r="B2998" s="69" t="s">
        <v>3226</v>
      </c>
      <c r="C2998" s="84" t="s">
        <v>74</v>
      </c>
      <c r="D2998" s="69" t="s">
        <v>3145</v>
      </c>
      <c r="E2998" s="70">
        <v>100</v>
      </c>
      <c r="F2998" s="69" t="s">
        <v>200</v>
      </c>
      <c r="G2998" s="70" t="s">
        <v>201</v>
      </c>
      <c r="H2998" s="80" t="s">
        <v>201</v>
      </c>
      <c r="I2998" s="80">
        <v>835722</v>
      </c>
      <c r="J2998" s="162" t="s">
        <v>201</v>
      </c>
      <c r="K2998" s="162">
        <v>1.6603151958118952E-2</v>
      </c>
      <c r="L2998" s="80">
        <v>20713237.27</v>
      </c>
    </row>
    <row r="2999" spans="1:12" ht="31.5" customHeight="1" x14ac:dyDescent="0.25">
      <c r="A2999" s="64">
        <v>2478</v>
      </c>
      <c r="B2999" s="71" t="s">
        <v>3227</v>
      </c>
      <c r="C2999" s="22" t="s">
        <v>74</v>
      </c>
      <c r="D2999" s="22" t="s">
        <v>3228</v>
      </c>
      <c r="E2999" s="30">
        <v>100</v>
      </c>
      <c r="F2999" s="2" t="s">
        <v>258</v>
      </c>
      <c r="G2999" s="70">
        <v>28</v>
      </c>
      <c r="H2999" s="2" t="s">
        <v>3229</v>
      </c>
      <c r="I2999" s="80">
        <v>4598302.4000000004</v>
      </c>
      <c r="J2999" s="167">
        <v>1.5395355760004659E-4</v>
      </c>
      <c r="K2999" s="167">
        <v>9.5714989228599112E-3</v>
      </c>
      <c r="L2999" s="80">
        <v>2.0679468239999999</v>
      </c>
    </row>
    <row r="3000" spans="1:12" ht="31.5" customHeight="1" x14ac:dyDescent="0.25">
      <c r="A3000" s="64">
        <v>2479</v>
      </c>
      <c r="B3000" s="71" t="s">
        <v>3230</v>
      </c>
      <c r="C3000" s="22" t="s">
        <v>74</v>
      </c>
      <c r="D3000" s="22" t="s">
        <v>3228</v>
      </c>
      <c r="E3000" s="30">
        <v>100</v>
      </c>
      <c r="F3000" s="2" t="s">
        <v>258</v>
      </c>
      <c r="G3000" s="70">
        <v>36</v>
      </c>
      <c r="H3000" s="2" t="s">
        <v>3229</v>
      </c>
      <c r="I3000" s="80">
        <v>5228469.7</v>
      </c>
      <c r="J3000" s="167">
        <v>1.9794028834291705E-4</v>
      </c>
      <c r="K3000" s="167">
        <v>1.0883210312952814E-2</v>
      </c>
      <c r="L3000" s="80">
        <v>5228469.7</v>
      </c>
    </row>
    <row r="3001" spans="1:12" ht="31.5" customHeight="1" x14ac:dyDescent="0.25">
      <c r="A3001" s="64">
        <v>2480</v>
      </c>
      <c r="B3001" s="71" t="s">
        <v>3231</v>
      </c>
      <c r="C3001" s="22" t="s">
        <v>74</v>
      </c>
      <c r="D3001" s="22" t="s">
        <v>3228</v>
      </c>
      <c r="E3001" s="30">
        <v>100</v>
      </c>
      <c r="F3001" s="2" t="s">
        <v>258</v>
      </c>
      <c r="G3001" s="70">
        <v>29</v>
      </c>
      <c r="H3001" s="2" t="s">
        <v>3229</v>
      </c>
      <c r="I3001" s="80">
        <v>5728500.6699999999</v>
      </c>
      <c r="J3001" s="167">
        <v>1.5945189894290537E-4</v>
      </c>
      <c r="K3001" s="167">
        <v>1.1924039182918303E-2</v>
      </c>
      <c r="L3001" s="80">
        <v>5728500.6699999999</v>
      </c>
    </row>
    <row r="3002" spans="1:12" ht="31.5" customHeight="1" x14ac:dyDescent="0.25">
      <c r="A3002" s="64">
        <v>2481</v>
      </c>
      <c r="B3002" s="71" t="s">
        <v>3232</v>
      </c>
      <c r="C3002" s="22" t="s">
        <v>74</v>
      </c>
      <c r="D3002" s="22" t="s">
        <v>3228</v>
      </c>
      <c r="E3002" s="30">
        <v>100</v>
      </c>
      <c r="F3002" s="2" t="s">
        <v>258</v>
      </c>
      <c r="G3002" s="70">
        <v>35</v>
      </c>
      <c r="H3002" s="2" t="s">
        <v>3229</v>
      </c>
      <c r="I3002" s="80">
        <v>5011073.01</v>
      </c>
      <c r="J3002" s="167">
        <v>1.9244194700005821E-4</v>
      </c>
      <c r="K3002" s="167">
        <v>1.0430692839511244E-2</v>
      </c>
      <c r="L3002" s="80">
        <v>5011073.01</v>
      </c>
    </row>
    <row r="3003" spans="1:12" ht="31.5" customHeight="1" x14ac:dyDescent="0.25">
      <c r="A3003" s="64">
        <v>2482</v>
      </c>
      <c r="B3003" s="71" t="s">
        <v>3233</v>
      </c>
      <c r="C3003" s="22" t="s">
        <v>74</v>
      </c>
      <c r="D3003" s="22" t="s">
        <v>3228</v>
      </c>
      <c r="E3003" s="30">
        <v>100</v>
      </c>
      <c r="F3003" s="2" t="s">
        <v>258</v>
      </c>
      <c r="G3003" s="70">
        <v>41</v>
      </c>
      <c r="H3003" s="2" t="s">
        <v>3229</v>
      </c>
      <c r="I3003" s="80">
        <v>7351147.5700000003</v>
      </c>
      <c r="J3003" s="167">
        <v>2.2543199505721106E-4</v>
      </c>
      <c r="K3003" s="167">
        <v>1.5301625453784695E-2</v>
      </c>
      <c r="L3003" s="80">
        <v>7351147.5700000003</v>
      </c>
    </row>
    <row r="3004" spans="1:12" ht="31.5" customHeight="1" x14ac:dyDescent="0.25">
      <c r="A3004" s="64">
        <v>2483</v>
      </c>
      <c r="B3004" s="144" t="s">
        <v>3234</v>
      </c>
      <c r="C3004" s="71" t="s">
        <v>74</v>
      </c>
      <c r="D3004" s="22" t="s">
        <v>3228</v>
      </c>
      <c r="E3004" s="70">
        <v>100</v>
      </c>
      <c r="F3004" s="72" t="s">
        <v>258</v>
      </c>
      <c r="G3004" s="73">
        <v>88</v>
      </c>
      <c r="H3004" s="72" t="s">
        <v>136</v>
      </c>
      <c r="I3004" s="80">
        <v>12869408.07</v>
      </c>
      <c r="J3004" s="167">
        <v>4.8385403817157498E-4</v>
      </c>
      <c r="K3004" s="167">
        <v>2.6788043665821031E-2</v>
      </c>
      <c r="L3004" s="80">
        <v>12869408.07</v>
      </c>
    </row>
    <row r="3005" spans="1:12" ht="31.5" customHeight="1" x14ac:dyDescent="0.25">
      <c r="A3005" s="64">
        <v>2484</v>
      </c>
      <c r="B3005" s="144" t="s">
        <v>3235</v>
      </c>
      <c r="C3005" s="71" t="s">
        <v>74</v>
      </c>
      <c r="D3005" s="22" t="s">
        <v>3228</v>
      </c>
      <c r="E3005" s="70">
        <v>100</v>
      </c>
      <c r="F3005" s="72" t="s">
        <v>258</v>
      </c>
      <c r="G3005" s="73">
        <v>100</v>
      </c>
      <c r="H3005" s="72" t="s">
        <v>136</v>
      </c>
      <c r="I3005" s="80">
        <v>14363619.26</v>
      </c>
      <c r="J3005" s="167">
        <v>5.4983413428588061E-4</v>
      </c>
      <c r="K3005" s="167">
        <v>2.9898287306084924E-2</v>
      </c>
      <c r="L3005" s="80">
        <v>7.3855243719999999</v>
      </c>
    </row>
    <row r="3006" spans="1:12" ht="31.5" customHeight="1" x14ac:dyDescent="0.25">
      <c r="A3006" s="64">
        <v>2485</v>
      </c>
      <c r="B3006" s="144" t="s">
        <v>3236</v>
      </c>
      <c r="C3006" s="71" t="s">
        <v>74</v>
      </c>
      <c r="D3006" s="22" t="s">
        <v>3228</v>
      </c>
      <c r="E3006" s="70">
        <v>100</v>
      </c>
      <c r="F3006" s="72" t="s">
        <v>258</v>
      </c>
      <c r="G3006" s="73">
        <v>117</v>
      </c>
      <c r="H3006" s="72" t="s">
        <v>136</v>
      </c>
      <c r="I3006" s="80">
        <v>13182669.699999999</v>
      </c>
      <c r="J3006" s="167">
        <v>6.4330593711448036E-4</v>
      </c>
      <c r="K3006" s="167">
        <v>2.7440106773745015E-2</v>
      </c>
      <c r="L3006" s="80">
        <v>13182669.699999999</v>
      </c>
    </row>
    <row r="3007" spans="1:12" ht="31.5" customHeight="1" x14ac:dyDescent="0.25">
      <c r="A3007" s="64">
        <v>2486</v>
      </c>
      <c r="B3007" s="144" t="s">
        <v>3237</v>
      </c>
      <c r="C3007" s="71" t="s">
        <v>74</v>
      </c>
      <c r="D3007" s="22" t="s">
        <v>3228</v>
      </c>
      <c r="E3007" s="70">
        <v>100</v>
      </c>
      <c r="F3007" s="72" t="s">
        <v>258</v>
      </c>
      <c r="G3007" s="73">
        <v>198</v>
      </c>
      <c r="H3007" s="72" t="s">
        <v>136</v>
      </c>
      <c r="I3007" s="80">
        <v>25629977.079999998</v>
      </c>
      <c r="J3007" s="167">
        <v>1.0886715858860437E-3</v>
      </c>
      <c r="K3007" s="167">
        <v>5.3349535692594763E-2</v>
      </c>
      <c r="L3007" s="80">
        <v>25629977.079999998</v>
      </c>
    </row>
    <row r="3008" spans="1:12" ht="31.5" customHeight="1" x14ac:dyDescent="0.25">
      <c r="A3008" s="64">
        <v>2487</v>
      </c>
      <c r="B3008" s="144" t="s">
        <v>3238</v>
      </c>
      <c r="C3008" s="71" t="s">
        <v>74</v>
      </c>
      <c r="D3008" s="22" t="s">
        <v>3228</v>
      </c>
      <c r="E3008" s="70">
        <v>100</v>
      </c>
      <c r="F3008" s="72" t="s">
        <v>258</v>
      </c>
      <c r="G3008" s="73">
        <v>104</v>
      </c>
      <c r="H3008" s="72" t="s">
        <v>136</v>
      </c>
      <c r="I3008" s="80">
        <v>14422289.970000001</v>
      </c>
      <c r="J3008" s="167">
        <v>5.7182749965731586E-4</v>
      </c>
      <c r="K3008" s="167">
        <v>3.0020412079255227E-2</v>
      </c>
      <c r="L3008" s="80">
        <v>14422289.970000001</v>
      </c>
    </row>
    <row r="3009" spans="1:12" ht="31.5" customHeight="1" x14ac:dyDescent="0.25">
      <c r="A3009" s="64">
        <v>2488</v>
      </c>
      <c r="B3009" s="144" t="s">
        <v>3239</v>
      </c>
      <c r="C3009" s="71" t="s">
        <v>74</v>
      </c>
      <c r="D3009" s="22" t="s">
        <v>3228</v>
      </c>
      <c r="E3009" s="70">
        <v>100</v>
      </c>
      <c r="F3009" s="72" t="s">
        <v>258</v>
      </c>
      <c r="G3009" s="73">
        <v>173</v>
      </c>
      <c r="H3009" s="72" t="s">
        <v>136</v>
      </c>
      <c r="I3009" s="80">
        <v>21564899.890000001</v>
      </c>
      <c r="J3009" s="167">
        <v>9.5121305231457359E-4</v>
      </c>
      <c r="K3009" s="167">
        <v>4.4887960406587615E-2</v>
      </c>
      <c r="L3009" s="80">
        <v>21564899.890000001</v>
      </c>
    </row>
    <row r="3010" spans="1:12" ht="31.5" customHeight="1" x14ac:dyDescent="0.25">
      <c r="A3010" s="64">
        <v>2489</v>
      </c>
      <c r="B3010" s="144" t="s">
        <v>3240</v>
      </c>
      <c r="C3010" s="71" t="s">
        <v>74</v>
      </c>
      <c r="D3010" s="22" t="s">
        <v>3228</v>
      </c>
      <c r="E3010" s="70">
        <v>100</v>
      </c>
      <c r="F3010" s="72" t="s">
        <v>258</v>
      </c>
      <c r="G3010" s="73">
        <v>97</v>
      </c>
      <c r="H3010" s="72" t="s">
        <v>136</v>
      </c>
      <c r="I3010" s="80">
        <v>15143758.34</v>
      </c>
      <c r="J3010" s="167">
        <v>5.3333911025730423E-4</v>
      </c>
      <c r="K3010" s="167">
        <v>3.1522169276940286E-2</v>
      </c>
      <c r="L3010" s="80">
        <v>7.1639586409999998</v>
      </c>
    </row>
    <row r="3011" spans="1:12" ht="31.5" customHeight="1" x14ac:dyDescent="0.25">
      <c r="A3011" s="64">
        <v>2490</v>
      </c>
      <c r="B3011" s="144" t="s">
        <v>3241</v>
      </c>
      <c r="C3011" s="71" t="s">
        <v>74</v>
      </c>
      <c r="D3011" s="22" t="s">
        <v>3228</v>
      </c>
      <c r="E3011" s="70">
        <v>100</v>
      </c>
      <c r="F3011" s="72" t="s">
        <v>258</v>
      </c>
      <c r="G3011" s="73">
        <v>129</v>
      </c>
      <c r="H3011" s="72" t="s">
        <v>136</v>
      </c>
      <c r="I3011" s="80">
        <v>23868003.27</v>
      </c>
      <c r="J3011" s="167">
        <v>7.0928603322878609E-4</v>
      </c>
      <c r="K3011" s="167">
        <v>4.9681936444550018E-2</v>
      </c>
      <c r="L3011" s="80">
        <f>J3011+500000</f>
        <v>500000.00070928602</v>
      </c>
    </row>
    <row r="3012" spans="1:12" ht="15.75" customHeight="1" x14ac:dyDescent="0.25">
      <c r="A3012" s="64">
        <v>2491</v>
      </c>
      <c r="B3012" s="145" t="s">
        <v>3242</v>
      </c>
      <c r="C3012" s="71" t="s">
        <v>74</v>
      </c>
      <c r="D3012" s="22" t="s">
        <v>3228</v>
      </c>
      <c r="E3012" s="70">
        <v>100</v>
      </c>
      <c r="F3012" s="72" t="s">
        <v>278</v>
      </c>
      <c r="G3012" s="73">
        <v>143</v>
      </c>
      <c r="H3012" s="72" t="s">
        <v>136</v>
      </c>
      <c r="I3012" s="80">
        <v>14883949.35</v>
      </c>
      <c r="J3012" s="164">
        <v>7.8626281202880935E-4</v>
      </c>
      <c r="K3012" s="167">
        <v>3.0981369379148804E-2</v>
      </c>
      <c r="L3012" s="80">
        <v>16045835.99</v>
      </c>
    </row>
    <row r="3013" spans="1:12" ht="15.75" customHeight="1" x14ac:dyDescent="0.25">
      <c r="A3013" s="64">
        <v>2492</v>
      </c>
      <c r="B3013" s="145" t="s">
        <v>3243</v>
      </c>
      <c r="C3013" s="71" t="s">
        <v>74</v>
      </c>
      <c r="D3013" s="22" t="s">
        <v>3228</v>
      </c>
      <c r="E3013" s="70">
        <v>97.1</v>
      </c>
      <c r="F3013" s="72" t="s">
        <v>278</v>
      </c>
      <c r="G3013" s="73">
        <v>41</v>
      </c>
      <c r="H3013" s="72" t="s">
        <v>136</v>
      </c>
      <c r="I3013" s="80">
        <v>10592815.039999999</v>
      </c>
      <c r="J3013" s="164">
        <v>2.2543199505721106E-4</v>
      </c>
      <c r="K3013" s="167">
        <v>2.2049249685147772E-2</v>
      </c>
      <c r="L3013" s="80">
        <f>J3013+506091.48</f>
        <v>506091.48022543197</v>
      </c>
    </row>
    <row r="3014" spans="1:12" ht="15.75" customHeight="1" x14ac:dyDescent="0.25">
      <c r="A3014" s="64">
        <v>2493</v>
      </c>
      <c r="B3014" s="145" t="s">
        <v>3244</v>
      </c>
      <c r="C3014" s="71" t="s">
        <v>74</v>
      </c>
      <c r="D3014" s="22" t="s">
        <v>3228</v>
      </c>
      <c r="E3014" s="70">
        <v>97.6</v>
      </c>
      <c r="F3014" s="72" t="s">
        <v>278</v>
      </c>
      <c r="G3014" s="73">
        <v>73</v>
      </c>
      <c r="H3014" s="72" t="s">
        <v>136</v>
      </c>
      <c r="I3014" s="80">
        <v>16253900.699999999</v>
      </c>
      <c r="J3014" s="164">
        <v>4.0137891802869286E-4</v>
      </c>
      <c r="K3014" s="167">
        <v>3.3832962582522177E-2</v>
      </c>
      <c r="L3014" s="80">
        <v>16832565.280000001</v>
      </c>
    </row>
    <row r="3015" spans="1:12" ht="15.75" customHeight="1" x14ac:dyDescent="0.25">
      <c r="A3015" s="64">
        <v>2494</v>
      </c>
      <c r="B3015" s="145" t="s">
        <v>3245</v>
      </c>
      <c r="C3015" s="71" t="s">
        <v>74</v>
      </c>
      <c r="D3015" s="22" t="s">
        <v>3228</v>
      </c>
      <c r="E3015" s="70">
        <v>100</v>
      </c>
      <c r="F3015" s="72" t="s">
        <v>278</v>
      </c>
      <c r="G3015" s="73">
        <v>46</v>
      </c>
      <c r="H3015" s="72" t="s">
        <v>136</v>
      </c>
      <c r="I3015" s="80">
        <v>13865835.189999999</v>
      </c>
      <c r="J3015" s="164">
        <v>2.5292370177150511E-4</v>
      </c>
      <c r="K3015" s="167">
        <v>2.886213542320271E-2</v>
      </c>
      <c r="L3015" s="80">
        <v>14386061.57</v>
      </c>
    </row>
    <row r="3016" spans="1:12" ht="15.75" customHeight="1" x14ac:dyDescent="0.25">
      <c r="A3016" s="64">
        <v>2495</v>
      </c>
      <c r="B3016" s="145" t="s">
        <v>3246</v>
      </c>
      <c r="C3016" s="71" t="s">
        <v>74</v>
      </c>
      <c r="D3016" s="22" t="s">
        <v>3228</v>
      </c>
      <c r="E3016" s="70">
        <v>100</v>
      </c>
      <c r="F3016" s="72" t="s">
        <v>278</v>
      </c>
      <c r="G3016" s="73">
        <v>107</v>
      </c>
      <c r="H3016" s="72" t="s">
        <v>136</v>
      </c>
      <c r="I3016" s="80">
        <v>13512556.869999999</v>
      </c>
      <c r="J3016" s="164">
        <v>5.8832252368589235E-4</v>
      </c>
      <c r="K3016" s="167">
        <v>2.812677642216142E-2</v>
      </c>
      <c r="L3016" s="80">
        <v>14652005.640000001</v>
      </c>
    </row>
    <row r="3017" spans="1:12" ht="15.75" customHeight="1" x14ac:dyDescent="0.25">
      <c r="A3017" s="64">
        <v>2496</v>
      </c>
      <c r="B3017" s="145" t="s">
        <v>3247</v>
      </c>
      <c r="C3017" s="71" t="s">
        <v>74</v>
      </c>
      <c r="D3017" s="22" t="s">
        <v>3228</v>
      </c>
      <c r="E3017" s="70">
        <v>95.6</v>
      </c>
      <c r="F3017" s="72" t="s">
        <v>278</v>
      </c>
      <c r="G3017" s="73">
        <v>100</v>
      </c>
      <c r="H3017" s="72" t="s">
        <v>136</v>
      </c>
      <c r="I3017" s="80">
        <v>17496671.719999999</v>
      </c>
      <c r="J3017" s="164">
        <v>5.4983413428588061E-4</v>
      </c>
      <c r="K3017" s="167">
        <v>3.6419826264930608E-2</v>
      </c>
      <c r="L3017" s="80">
        <f>J3017+8551508.4</f>
        <v>8551508.4005498346</v>
      </c>
    </row>
    <row r="3018" spans="1:12" ht="15.75" customHeight="1" x14ac:dyDescent="0.25">
      <c r="A3018" s="64">
        <v>2497</v>
      </c>
      <c r="B3018" s="145" t="s">
        <v>3248</v>
      </c>
      <c r="C3018" s="71" t="s">
        <v>74</v>
      </c>
      <c r="D3018" s="22" t="s">
        <v>3228</v>
      </c>
      <c r="E3018" s="70">
        <v>99.1</v>
      </c>
      <c r="F3018" s="72" t="s">
        <v>278</v>
      </c>
      <c r="G3018" s="73">
        <v>69</v>
      </c>
      <c r="H3018" s="72" t="s">
        <v>136</v>
      </c>
      <c r="I3018" s="80">
        <v>14689606.98</v>
      </c>
      <c r="J3018" s="164">
        <v>3.7938555265725767E-4</v>
      </c>
      <c r="K3018" s="167">
        <v>3.0576840136983037E-2</v>
      </c>
      <c r="L3018" s="80">
        <f>J3018+670745.24</f>
        <v>670745.24037938553</v>
      </c>
    </row>
    <row r="3019" spans="1:12" ht="15.75" customHeight="1" x14ac:dyDescent="0.25">
      <c r="A3019" s="64">
        <v>2498</v>
      </c>
      <c r="B3019" s="145" t="s">
        <v>3249</v>
      </c>
      <c r="C3019" s="71" t="s">
        <v>74</v>
      </c>
      <c r="D3019" s="22" t="s">
        <v>3228</v>
      </c>
      <c r="E3019" s="70">
        <v>99.6</v>
      </c>
      <c r="F3019" s="72" t="s">
        <v>278</v>
      </c>
      <c r="G3019" s="73">
        <v>89</v>
      </c>
      <c r="H3019" s="72" t="s">
        <v>136</v>
      </c>
      <c r="I3019" s="80">
        <v>16691540.98</v>
      </c>
      <c r="J3019" s="164">
        <v>4.8935237951443374E-4</v>
      </c>
      <c r="K3019" s="167">
        <v>3.4743923433774616E-2</v>
      </c>
      <c r="L3019" s="80">
        <v>17335469.719999999</v>
      </c>
    </row>
    <row r="3020" spans="1:12" ht="15.75" customHeight="1" x14ac:dyDescent="0.25">
      <c r="A3020" s="64">
        <v>2499</v>
      </c>
      <c r="B3020" s="145" t="s">
        <v>3250</v>
      </c>
      <c r="C3020" s="71" t="s">
        <v>74</v>
      </c>
      <c r="D3020" s="22" t="s">
        <v>3228</v>
      </c>
      <c r="E3020" s="70">
        <v>98.9</v>
      </c>
      <c r="F3020" s="72" t="s">
        <v>278</v>
      </c>
      <c r="G3020" s="73">
        <v>31</v>
      </c>
      <c r="H3020" s="72" t="s">
        <v>136</v>
      </c>
      <c r="I3020" s="80">
        <v>10155904.869999999</v>
      </c>
      <c r="J3020" s="164">
        <v>1.70448581628623E-4</v>
      </c>
      <c r="K3020" s="167">
        <v>2.1139808578894834E-2</v>
      </c>
      <c r="L3020" s="80">
        <v>10422173.970000001</v>
      </c>
    </row>
    <row r="3021" spans="1:12" ht="15.75" customHeight="1" x14ac:dyDescent="0.25">
      <c r="A3021" s="64">
        <v>2500</v>
      </c>
      <c r="B3021" s="145" t="s">
        <v>3251</v>
      </c>
      <c r="C3021" s="71" t="s">
        <v>74</v>
      </c>
      <c r="D3021" s="22" t="s">
        <v>3228</v>
      </c>
      <c r="E3021" s="70">
        <v>99.7</v>
      </c>
      <c r="F3021" s="72" t="s">
        <v>278</v>
      </c>
      <c r="G3021" s="73">
        <v>81</v>
      </c>
      <c r="H3021" s="72" t="s">
        <v>136</v>
      </c>
      <c r="I3021" s="80">
        <v>15056672.67</v>
      </c>
      <c r="J3021" s="164">
        <v>4.453656487715633E-4</v>
      </c>
      <c r="K3021" s="167">
        <v>3.1340897945893953E-2</v>
      </c>
      <c r="L3021" s="80">
        <v>15672056.699999999</v>
      </c>
    </row>
    <row r="3022" spans="1:12" ht="15.75" customHeight="1" x14ac:dyDescent="0.25">
      <c r="A3022" s="64">
        <v>2501</v>
      </c>
      <c r="B3022" s="145" t="s">
        <v>3252</v>
      </c>
      <c r="C3022" s="71" t="s">
        <v>74</v>
      </c>
      <c r="D3022" s="22" t="s">
        <v>3228</v>
      </c>
      <c r="E3022" s="70">
        <v>99.3</v>
      </c>
      <c r="F3022" s="72" t="s">
        <v>278</v>
      </c>
      <c r="G3022" s="73">
        <v>97</v>
      </c>
      <c r="H3022" s="72" t="s">
        <v>136</v>
      </c>
      <c r="I3022" s="80">
        <v>17233342.23</v>
      </c>
      <c r="J3022" s="164">
        <v>5.3333911025730423E-4</v>
      </c>
      <c r="K3022" s="167">
        <v>3.5871698344963392E-2</v>
      </c>
      <c r="L3022" s="80">
        <f>J3022+927203.69</f>
        <v>927203.69053333905</v>
      </c>
    </row>
    <row r="3023" spans="1:12" ht="15.75" customHeight="1" x14ac:dyDescent="0.25">
      <c r="A3023" s="64">
        <v>2502</v>
      </c>
      <c r="B3023" s="145" t="s">
        <v>3253</v>
      </c>
      <c r="C3023" s="71" t="s">
        <v>74</v>
      </c>
      <c r="D3023" s="22" t="s">
        <v>3228</v>
      </c>
      <c r="E3023" s="70">
        <v>99.1</v>
      </c>
      <c r="F3023" s="72" t="s">
        <v>278</v>
      </c>
      <c r="G3023" s="73">
        <v>116</v>
      </c>
      <c r="H3023" s="72" t="s">
        <v>136</v>
      </c>
      <c r="I3023" s="80">
        <v>18193167.25</v>
      </c>
      <c r="J3023" s="164">
        <v>6.3780759577162149E-4</v>
      </c>
      <c r="K3023" s="167">
        <v>3.7869601776687238E-2</v>
      </c>
      <c r="L3023" s="80">
        <v>19025019.469999999</v>
      </c>
    </row>
    <row r="3024" spans="1:12" ht="15.75" customHeight="1" x14ac:dyDescent="0.25">
      <c r="A3024" s="64">
        <v>2503</v>
      </c>
      <c r="B3024" s="145" t="s">
        <v>3254</v>
      </c>
      <c r="C3024" s="71" t="s">
        <v>74</v>
      </c>
      <c r="D3024" s="22" t="s">
        <v>3228</v>
      </c>
      <c r="E3024" s="70">
        <v>99.4</v>
      </c>
      <c r="F3024" s="72" t="s">
        <v>278</v>
      </c>
      <c r="G3024" s="73">
        <v>29</v>
      </c>
      <c r="H3024" s="72" t="s">
        <v>136</v>
      </c>
      <c r="I3024" s="80">
        <v>11209567.74</v>
      </c>
      <c r="J3024" s="164">
        <v>1.5945189894290537E-4</v>
      </c>
      <c r="K3024" s="167">
        <v>2.3333038198865563E-2</v>
      </c>
      <c r="L3024" s="80">
        <v>11571004.67</v>
      </c>
    </row>
    <row r="3025" spans="1:12" ht="15.75" customHeight="1" x14ac:dyDescent="0.25">
      <c r="A3025" s="64">
        <v>2504</v>
      </c>
      <c r="B3025" s="145" t="s">
        <v>3255</v>
      </c>
      <c r="C3025" s="71" t="s">
        <v>74</v>
      </c>
      <c r="D3025" s="22" t="s">
        <v>3228</v>
      </c>
      <c r="E3025" s="70">
        <v>99.3</v>
      </c>
      <c r="F3025" s="72" t="s">
        <v>278</v>
      </c>
      <c r="G3025" s="73">
        <v>70</v>
      </c>
      <c r="H3025" s="72" t="s">
        <v>136</v>
      </c>
      <c r="I3025" s="80">
        <v>10359693.630000001</v>
      </c>
      <c r="J3025" s="164">
        <v>3.8488389400011643E-4</v>
      </c>
      <c r="K3025" s="167">
        <v>2.1564000753996448E-2</v>
      </c>
      <c r="L3025" s="80">
        <v>11133694.82</v>
      </c>
    </row>
    <row r="3026" spans="1:12" ht="15.75" customHeight="1" x14ac:dyDescent="0.25">
      <c r="A3026" s="64">
        <v>2505</v>
      </c>
      <c r="B3026" s="145" t="s">
        <v>3256</v>
      </c>
      <c r="C3026" s="71" t="s">
        <v>74</v>
      </c>
      <c r="D3026" s="22" t="s">
        <v>3228</v>
      </c>
      <c r="E3026" s="70">
        <v>99.5</v>
      </c>
      <c r="F3026" s="72" t="s">
        <v>278</v>
      </c>
      <c r="G3026" s="73">
        <v>85</v>
      </c>
      <c r="H3026" s="72" t="s">
        <v>136</v>
      </c>
      <c r="I3026" s="80">
        <v>15139355.82</v>
      </c>
      <c r="J3026" s="164">
        <v>4.6735901414299855E-4</v>
      </c>
      <c r="K3026" s="167">
        <v>3.1513005304723521E-2</v>
      </c>
      <c r="L3026" s="80">
        <v>15784334.26</v>
      </c>
    </row>
    <row r="3027" spans="1:12" ht="15.75" customHeight="1" x14ac:dyDescent="0.25">
      <c r="A3027" s="64">
        <v>2506</v>
      </c>
      <c r="B3027" s="145" t="s">
        <v>3257</v>
      </c>
      <c r="C3027" s="71" t="s">
        <v>74</v>
      </c>
      <c r="D3027" s="22" t="s">
        <v>3228</v>
      </c>
      <c r="E3027" s="70">
        <v>99.3</v>
      </c>
      <c r="F3027" s="72" t="s">
        <v>278</v>
      </c>
      <c r="G3027" s="73">
        <v>47</v>
      </c>
      <c r="H3027" s="72" t="s">
        <v>136</v>
      </c>
      <c r="I3027" s="80">
        <v>13744641.220000001</v>
      </c>
      <c r="J3027" s="164">
        <v>2.5842204311436387E-4</v>
      </c>
      <c r="K3027" s="167">
        <v>2.8609866683045018E-2</v>
      </c>
      <c r="L3027" s="80">
        <v>452338.68</v>
      </c>
    </row>
    <row r="3028" spans="1:12" ht="15.75" customHeight="1" x14ac:dyDescent="0.25">
      <c r="A3028" s="64">
        <v>2507</v>
      </c>
      <c r="B3028" s="145" t="s">
        <v>3258</v>
      </c>
      <c r="C3028" s="71" t="s">
        <v>74</v>
      </c>
      <c r="D3028" s="22" t="s">
        <v>3228</v>
      </c>
      <c r="E3028" s="70">
        <v>100</v>
      </c>
      <c r="F3028" s="72" t="s">
        <v>278</v>
      </c>
      <c r="G3028" s="73">
        <v>36</v>
      </c>
      <c r="H3028" s="72" t="s">
        <v>136</v>
      </c>
      <c r="I3028" s="80">
        <v>11793077.689999999</v>
      </c>
      <c r="J3028" s="164">
        <v>1.9794028834291705E-4</v>
      </c>
      <c r="K3028" s="167">
        <v>2.4547630970733508E-2</v>
      </c>
      <c r="L3028" s="80">
        <v>12181393.359999999</v>
      </c>
    </row>
    <row r="3029" spans="1:12" ht="15.75" customHeight="1" x14ac:dyDescent="0.25">
      <c r="A3029" s="64">
        <v>2508</v>
      </c>
      <c r="B3029" s="145" t="s">
        <v>3259</v>
      </c>
      <c r="C3029" s="71" t="s">
        <v>74</v>
      </c>
      <c r="D3029" s="22" t="s">
        <v>3228</v>
      </c>
      <c r="E3029" s="70">
        <v>100</v>
      </c>
      <c r="F3029" s="72" t="s">
        <v>278</v>
      </c>
      <c r="G3029" s="73">
        <v>108</v>
      </c>
      <c r="H3029" s="72" t="s">
        <v>136</v>
      </c>
      <c r="I3029" s="80">
        <v>18799057.030000001</v>
      </c>
      <c r="J3029" s="164">
        <v>5.9382086502875111E-4</v>
      </c>
      <c r="K3029" s="167">
        <v>3.9130778809463904E-2</v>
      </c>
      <c r="L3029" s="80">
        <v>19878281.34</v>
      </c>
    </row>
    <row r="3030" spans="1:12" ht="15.75" customHeight="1" x14ac:dyDescent="0.25">
      <c r="A3030" s="64">
        <v>2509</v>
      </c>
      <c r="B3030" s="145" t="s">
        <v>3260</v>
      </c>
      <c r="C3030" s="71" t="s">
        <v>74</v>
      </c>
      <c r="D3030" s="22" t="s">
        <v>3228</v>
      </c>
      <c r="E3030" s="70">
        <v>99.4</v>
      </c>
      <c r="F3030" s="72" t="s">
        <v>278</v>
      </c>
      <c r="G3030" s="73">
        <v>76</v>
      </c>
      <c r="H3030" s="72" t="s">
        <v>136</v>
      </c>
      <c r="I3030" s="80">
        <v>14167576.09</v>
      </c>
      <c r="J3030" s="164">
        <v>4.178739420572693E-4</v>
      </c>
      <c r="K3030" s="167">
        <v>2.9490217799719051E-2</v>
      </c>
      <c r="L3030" s="80">
        <v>14921049.42</v>
      </c>
    </row>
    <row r="3031" spans="1:12" ht="15.75" customHeight="1" x14ac:dyDescent="0.25">
      <c r="A3031" s="64">
        <v>2510</v>
      </c>
      <c r="B3031" s="145" t="s">
        <v>3261</v>
      </c>
      <c r="C3031" s="71" t="s">
        <v>74</v>
      </c>
      <c r="D3031" s="22" t="s">
        <v>3228</v>
      </c>
      <c r="E3031" s="70">
        <v>99.6</v>
      </c>
      <c r="F3031" s="72" t="s">
        <v>278</v>
      </c>
      <c r="G3031" s="73">
        <v>127</v>
      </c>
      <c r="H3031" s="72" t="s">
        <v>136</v>
      </c>
      <c r="I3031" s="80">
        <v>16555176.02</v>
      </c>
      <c r="J3031" s="164">
        <v>6.9828935054306847E-4</v>
      </c>
      <c r="K3031" s="167">
        <v>3.4460075840855135E-2</v>
      </c>
      <c r="L3031" s="80">
        <v>1170757.97</v>
      </c>
    </row>
    <row r="3032" spans="1:12" ht="15.75" customHeight="1" x14ac:dyDescent="0.25">
      <c r="A3032" s="64">
        <v>2511</v>
      </c>
      <c r="B3032" s="145" t="s">
        <v>3262</v>
      </c>
      <c r="C3032" s="71" t="s">
        <v>74</v>
      </c>
      <c r="D3032" s="22" t="s">
        <v>3228</v>
      </c>
      <c r="E3032" s="70">
        <v>99.8</v>
      </c>
      <c r="F3032" s="72" t="s">
        <v>278</v>
      </c>
      <c r="G3032" s="73">
        <v>94</v>
      </c>
      <c r="H3032" s="72" t="s">
        <v>136</v>
      </c>
      <c r="I3032" s="80">
        <v>15520768.550000001</v>
      </c>
      <c r="J3032" s="164">
        <v>5.1684408622872774E-4</v>
      </c>
      <c r="K3032" s="167">
        <v>3.2306926890733195E-2</v>
      </c>
      <c r="L3032" s="80">
        <v>16439868.23</v>
      </c>
    </row>
    <row r="3033" spans="1:12" ht="15.75" customHeight="1" x14ac:dyDescent="0.25">
      <c r="A3033" s="64">
        <v>2512</v>
      </c>
      <c r="B3033" s="145" t="s">
        <v>3263</v>
      </c>
      <c r="C3033" s="71" t="s">
        <v>74</v>
      </c>
      <c r="D3033" s="22" t="s">
        <v>3228</v>
      </c>
      <c r="E3033" s="70">
        <v>100</v>
      </c>
      <c r="F3033" s="72" t="s">
        <v>278</v>
      </c>
      <c r="G3033" s="73">
        <v>38</v>
      </c>
      <c r="H3033" s="72" t="s">
        <v>136</v>
      </c>
      <c r="I3033" s="80">
        <v>12087650.779999999</v>
      </c>
      <c r="J3033" s="164">
        <v>2.0893697102863465E-4</v>
      </c>
      <c r="K3033" s="167">
        <v>2.5160793344229979E-2</v>
      </c>
      <c r="L3033" s="80">
        <v>700962.85</v>
      </c>
    </row>
    <row r="3034" spans="1:12" ht="15.75" customHeight="1" x14ac:dyDescent="0.25">
      <c r="A3034" s="64">
        <v>2513</v>
      </c>
      <c r="B3034" s="145" t="s">
        <v>3264</v>
      </c>
      <c r="C3034" s="71" t="s">
        <v>74</v>
      </c>
      <c r="D3034" s="22" t="s">
        <v>3228</v>
      </c>
      <c r="E3034" s="70">
        <v>100</v>
      </c>
      <c r="F3034" s="72" t="s">
        <v>278</v>
      </c>
      <c r="G3034" s="73">
        <v>24</v>
      </c>
      <c r="H3034" s="72" t="s">
        <v>136</v>
      </c>
      <c r="I3034" s="80">
        <v>8935478.0099999998</v>
      </c>
      <c r="J3034" s="164">
        <v>1.3196019222861137E-4</v>
      </c>
      <c r="K3034" s="167">
        <v>1.8599454909262472E-2</v>
      </c>
      <c r="L3034" s="80">
        <v>9274162.5800000001</v>
      </c>
    </row>
    <row r="3035" spans="1:12" ht="15.75" customHeight="1" x14ac:dyDescent="0.25">
      <c r="A3035" s="64">
        <v>2514</v>
      </c>
      <c r="B3035" s="145" t="s">
        <v>3019</v>
      </c>
      <c r="C3035" s="71" t="s">
        <v>74</v>
      </c>
      <c r="D3035" s="22" t="s">
        <v>3228</v>
      </c>
      <c r="E3035" s="70">
        <v>100</v>
      </c>
      <c r="F3035" s="72" t="s">
        <v>278</v>
      </c>
      <c r="G3035" s="73">
        <v>264</v>
      </c>
      <c r="H3035" s="72" t="s">
        <v>136</v>
      </c>
      <c r="I3035" s="80">
        <v>26835372.059999999</v>
      </c>
      <c r="J3035" s="164">
        <v>1.451562114514725E-3</v>
      </c>
      <c r="K3035" s="167">
        <v>5.5858600070938111E-2</v>
      </c>
      <c r="L3035" s="80">
        <v>3451152.52</v>
      </c>
    </row>
    <row r="3036" spans="1:12" ht="15.75" customHeight="1" x14ac:dyDescent="0.25">
      <c r="A3036" s="64">
        <v>2515</v>
      </c>
      <c r="B3036" s="145" t="s">
        <v>3265</v>
      </c>
      <c r="C3036" s="71" t="s">
        <v>74</v>
      </c>
      <c r="D3036" s="22" t="s">
        <v>3228</v>
      </c>
      <c r="E3036" s="70">
        <v>100</v>
      </c>
      <c r="F3036" s="72" t="s">
        <v>278</v>
      </c>
      <c r="G3036" s="73">
        <v>584</v>
      </c>
      <c r="H3036" s="72" t="s">
        <v>136</v>
      </c>
      <c r="I3036" s="80">
        <v>50832478.850000001</v>
      </c>
      <c r="J3036" s="164">
        <v>3.2110313442295429E-3</v>
      </c>
      <c r="K3036" s="167">
        <v>0.10580926921184526</v>
      </c>
      <c r="L3036" s="80">
        <v>15132814.01</v>
      </c>
    </row>
    <row r="3037" spans="1:12" ht="15.75" customHeight="1" x14ac:dyDescent="0.25">
      <c r="A3037" s="64">
        <v>2516</v>
      </c>
      <c r="B3037" s="145" t="s">
        <v>3266</v>
      </c>
      <c r="C3037" s="71" t="s">
        <v>74</v>
      </c>
      <c r="D3037" s="22" t="s">
        <v>3228</v>
      </c>
      <c r="E3037" s="70">
        <v>97.9</v>
      </c>
      <c r="F3037" s="72" t="s">
        <v>278</v>
      </c>
      <c r="G3037" s="73">
        <v>602</v>
      </c>
      <c r="H3037" s="72" t="s">
        <v>136</v>
      </c>
      <c r="I3037" s="80">
        <v>38417263.299999997</v>
      </c>
      <c r="J3037" s="164">
        <v>3.3100014884010018E-3</v>
      </c>
      <c r="K3037" s="167">
        <v>7.9966640361707295E-2</v>
      </c>
      <c r="L3037" s="80">
        <v>6195804.0800000001</v>
      </c>
    </row>
    <row r="3038" spans="1:12" ht="15.75" customHeight="1" x14ac:dyDescent="0.25">
      <c r="A3038" s="64">
        <v>2517</v>
      </c>
      <c r="B3038" s="145" t="s">
        <v>3267</v>
      </c>
      <c r="C3038" s="71" t="s">
        <v>74</v>
      </c>
      <c r="D3038" s="22" t="s">
        <v>3228</v>
      </c>
      <c r="E3038" s="70">
        <v>100</v>
      </c>
      <c r="F3038" s="72" t="s">
        <v>278</v>
      </c>
      <c r="G3038" s="73">
        <v>225</v>
      </c>
      <c r="H3038" s="72" t="s">
        <v>136</v>
      </c>
      <c r="I3038" s="80">
        <v>17138987.120000001</v>
      </c>
      <c r="J3038" s="164">
        <v>1.2371268021432315E-3</v>
      </c>
      <c r="K3038" s="167">
        <v>3.5675295465124233E-2</v>
      </c>
      <c r="L3038" s="80">
        <v>18986463.390000001</v>
      </c>
    </row>
    <row r="3039" spans="1:12" ht="15.75" customHeight="1" x14ac:dyDescent="0.25">
      <c r="A3039" s="64">
        <v>2518</v>
      </c>
      <c r="B3039" s="145" t="s">
        <v>3268</v>
      </c>
      <c r="C3039" s="71" t="s">
        <v>74</v>
      </c>
      <c r="D3039" s="22" t="s">
        <v>3228</v>
      </c>
      <c r="E3039" s="70">
        <v>87</v>
      </c>
      <c r="F3039" s="72" t="s">
        <v>278</v>
      </c>
      <c r="G3039" s="73">
        <v>538</v>
      </c>
      <c r="H3039" s="72" t="s">
        <v>136</v>
      </c>
      <c r="I3039" s="80">
        <v>42428028.990000002</v>
      </c>
      <c r="J3039" s="164">
        <v>2.9581076424580379E-3</v>
      </c>
      <c r="K3039" s="167">
        <v>8.8315164695748155E-2</v>
      </c>
      <c r="L3039" s="80">
        <v>8972791.9800000004</v>
      </c>
    </row>
    <row r="3040" spans="1:12" ht="15.75" customHeight="1" x14ac:dyDescent="0.25">
      <c r="A3040" s="64">
        <v>2519</v>
      </c>
      <c r="B3040" s="145" t="s">
        <v>3269</v>
      </c>
      <c r="C3040" s="71" t="s">
        <v>74</v>
      </c>
      <c r="D3040" s="22" t="s">
        <v>3228</v>
      </c>
      <c r="E3040" s="70">
        <v>99.6</v>
      </c>
      <c r="F3040" s="72" t="s">
        <v>278</v>
      </c>
      <c r="G3040" s="73">
        <v>316</v>
      </c>
      <c r="H3040" s="72" t="s">
        <v>136</v>
      </c>
      <c r="I3040" s="80">
        <v>23864913.5</v>
      </c>
      <c r="J3040" s="164">
        <v>1.7374758643433829E-3</v>
      </c>
      <c r="K3040" s="167">
        <v>4.9675504999278627E-2</v>
      </c>
      <c r="L3040" s="80">
        <f>J3040+2656169.59</f>
        <v>2656169.5917374757</v>
      </c>
    </row>
    <row r="3041" spans="1:12" ht="15.75" customHeight="1" x14ac:dyDescent="0.25">
      <c r="A3041" s="64">
        <v>2520</v>
      </c>
      <c r="B3041" s="71" t="s">
        <v>3270</v>
      </c>
      <c r="C3041" s="71" t="s">
        <v>74</v>
      </c>
      <c r="D3041" s="22" t="s">
        <v>3228</v>
      </c>
      <c r="E3041" s="73">
        <v>100</v>
      </c>
      <c r="F3041" s="72" t="s">
        <v>278</v>
      </c>
      <c r="G3041" s="70">
        <v>507</v>
      </c>
      <c r="H3041" s="72" t="s">
        <v>136</v>
      </c>
      <c r="I3041" s="86">
        <v>39406875.659999996</v>
      </c>
      <c r="J3041" s="164">
        <v>2.7876590608294149E-3</v>
      </c>
      <c r="K3041" s="164">
        <v>8.2026546999815486E-2</v>
      </c>
      <c r="L3041" s="80">
        <v>14680205.32</v>
      </c>
    </row>
    <row r="3042" spans="1:12" ht="15.75" customHeight="1" x14ac:dyDescent="0.25">
      <c r="A3042" s="64">
        <v>2521</v>
      </c>
      <c r="B3042" s="71" t="s">
        <v>3271</v>
      </c>
      <c r="C3042" s="71" t="s">
        <v>74</v>
      </c>
      <c r="D3042" s="22" t="s">
        <v>3228</v>
      </c>
      <c r="E3042" s="73">
        <v>100</v>
      </c>
      <c r="F3042" s="72" t="s">
        <v>278</v>
      </c>
      <c r="G3042" s="70">
        <v>129</v>
      </c>
      <c r="H3042" s="72" t="s">
        <v>136</v>
      </c>
      <c r="I3042" s="86">
        <v>344681169.60000002</v>
      </c>
      <c r="J3042" s="164">
        <v>7.0928603322878609E-4</v>
      </c>
      <c r="K3042" s="164">
        <v>0.7174637847994717</v>
      </c>
      <c r="L3042" s="80">
        <v>3717154.0040000002</v>
      </c>
    </row>
    <row r="3043" spans="1:12" ht="31.5" customHeight="1" x14ac:dyDescent="0.25">
      <c r="A3043" s="64">
        <v>2522</v>
      </c>
      <c r="B3043" s="71" t="s">
        <v>3272</v>
      </c>
      <c r="C3043" s="71" t="s">
        <v>74</v>
      </c>
      <c r="D3043" s="22" t="s">
        <v>3228</v>
      </c>
      <c r="E3043" s="73">
        <v>100</v>
      </c>
      <c r="F3043" s="2" t="s">
        <v>293</v>
      </c>
      <c r="G3043" s="70">
        <v>2910</v>
      </c>
      <c r="H3043" s="72" t="s">
        <v>136</v>
      </c>
      <c r="I3043" s="80">
        <v>34115269</v>
      </c>
      <c r="J3043" s="167">
        <v>1.6000173307719127E-2</v>
      </c>
      <c r="K3043" s="167">
        <v>7.1011915285644558E-2</v>
      </c>
      <c r="L3043" s="80">
        <v>34284409</v>
      </c>
    </row>
    <row r="3044" spans="1:12" ht="31.5" customHeight="1" x14ac:dyDescent="0.25">
      <c r="A3044" s="64">
        <v>2523</v>
      </c>
      <c r="B3044" s="71" t="s">
        <v>2057</v>
      </c>
      <c r="C3044" s="71" t="s">
        <v>74</v>
      </c>
      <c r="D3044" s="22" t="s">
        <v>3228</v>
      </c>
      <c r="E3044" s="73">
        <v>100</v>
      </c>
      <c r="F3044" s="2" t="s">
        <v>293</v>
      </c>
      <c r="G3044" s="70">
        <v>857</v>
      </c>
      <c r="H3044" s="72" t="s">
        <v>136</v>
      </c>
      <c r="I3044" s="80">
        <v>24929655.050000001</v>
      </c>
      <c r="J3044" s="167">
        <v>4.7120785308299969E-3</v>
      </c>
      <c r="K3044" s="167">
        <v>5.1891795210846532E-2</v>
      </c>
      <c r="L3044" s="80">
        <v>25753955.050000001</v>
      </c>
    </row>
    <row r="3045" spans="1:12" ht="31.5" customHeight="1" x14ac:dyDescent="0.25">
      <c r="A3045" s="64">
        <v>2524</v>
      </c>
      <c r="B3045" s="71" t="s">
        <v>3273</v>
      </c>
      <c r="C3045" s="71" t="s">
        <v>74</v>
      </c>
      <c r="D3045" s="22" t="s">
        <v>3228</v>
      </c>
      <c r="E3045" s="73">
        <v>100</v>
      </c>
      <c r="F3045" s="2" t="s">
        <v>293</v>
      </c>
      <c r="G3045" s="70">
        <v>450</v>
      </c>
      <c r="H3045" s="72" t="s">
        <v>136</v>
      </c>
      <c r="I3045" s="80">
        <v>13755535.18</v>
      </c>
      <c r="J3045" s="167">
        <v>2.4742536042864629E-3</v>
      </c>
      <c r="K3045" s="167">
        <v>2.8632542774640397E-2</v>
      </c>
      <c r="L3045" s="80">
        <v>4571275.2249999996</v>
      </c>
    </row>
    <row r="3046" spans="1:12" ht="63" customHeight="1" x14ac:dyDescent="0.25">
      <c r="A3046" s="64">
        <v>2525</v>
      </c>
      <c r="B3046" s="71" t="s">
        <v>3274</v>
      </c>
      <c r="C3046" s="71" t="s">
        <v>78</v>
      </c>
      <c r="D3046" s="71" t="s">
        <v>3228</v>
      </c>
      <c r="E3046" s="73">
        <v>100</v>
      </c>
      <c r="F3046" s="2" t="s">
        <v>32</v>
      </c>
      <c r="G3046" s="70">
        <v>720</v>
      </c>
      <c r="H3046" s="72" t="s">
        <v>136</v>
      </c>
      <c r="I3046" s="80">
        <v>136320</v>
      </c>
      <c r="J3046" s="169">
        <v>3.9987614442905132E-3</v>
      </c>
      <c r="K3046" s="169">
        <v>6.1673418074522776E-3</v>
      </c>
      <c r="L3046" s="80" t="s">
        <v>3275</v>
      </c>
    </row>
    <row r="3047" spans="1:12" ht="31.5" customHeight="1" x14ac:dyDescent="0.25">
      <c r="A3047" s="64">
        <v>2526</v>
      </c>
      <c r="B3047" s="144" t="s">
        <v>3276</v>
      </c>
      <c r="C3047" s="71" t="s">
        <v>74</v>
      </c>
      <c r="D3047" s="22" t="s">
        <v>3228</v>
      </c>
      <c r="E3047" s="73">
        <v>100</v>
      </c>
      <c r="F3047" s="72" t="s">
        <v>486</v>
      </c>
      <c r="G3047" s="73">
        <v>16644</v>
      </c>
      <c r="H3047" s="2" t="s">
        <v>33</v>
      </c>
      <c r="I3047" s="2">
        <v>124485.03</v>
      </c>
      <c r="J3047" s="167">
        <v>9.2438035387182371E-2</v>
      </c>
      <c r="K3047" s="167">
        <v>5.6319082300539244E-3</v>
      </c>
      <c r="L3047" s="72">
        <v>5667178.75</v>
      </c>
    </row>
    <row r="3048" spans="1:12" ht="31.5" customHeight="1" x14ac:dyDescent="0.25">
      <c r="A3048" s="64">
        <v>2527</v>
      </c>
      <c r="B3048" s="144" t="s">
        <v>3277</v>
      </c>
      <c r="C3048" s="71" t="s">
        <v>74</v>
      </c>
      <c r="D3048" s="22" t="s">
        <v>3228</v>
      </c>
      <c r="E3048" s="73">
        <v>100</v>
      </c>
      <c r="F3048" s="72" t="s">
        <v>486</v>
      </c>
      <c r="G3048" s="73">
        <v>2997</v>
      </c>
      <c r="H3048" s="2" t="s">
        <v>33</v>
      </c>
      <c r="I3048" s="72">
        <v>0</v>
      </c>
      <c r="J3048" s="167">
        <v>1.6644844511859262E-2</v>
      </c>
      <c r="K3048" s="167">
        <v>0</v>
      </c>
      <c r="L3048" s="72">
        <v>2107710.0099999998</v>
      </c>
    </row>
    <row r="3049" spans="1:12" ht="31.5" customHeight="1" x14ac:dyDescent="0.25">
      <c r="A3049" s="64">
        <v>2528</v>
      </c>
      <c r="B3049" s="144" t="s">
        <v>3278</v>
      </c>
      <c r="C3049" s="71" t="s">
        <v>74</v>
      </c>
      <c r="D3049" s="22" t="s">
        <v>3228</v>
      </c>
      <c r="E3049" s="73">
        <v>100</v>
      </c>
      <c r="F3049" s="72" t="s">
        <v>486</v>
      </c>
      <c r="G3049" s="73">
        <v>7327</v>
      </c>
      <c r="H3049" s="2" t="s">
        <v>33</v>
      </c>
      <c r="I3049" s="2">
        <v>0</v>
      </c>
      <c r="J3049" s="167">
        <v>4.0692951530995267E-2</v>
      </c>
      <c r="K3049" s="167">
        <v>0</v>
      </c>
      <c r="L3049" s="72">
        <v>7457080.7999999998</v>
      </c>
    </row>
    <row r="3050" spans="1:12" ht="31.5" customHeight="1" x14ac:dyDescent="0.25">
      <c r="A3050" s="64">
        <v>2529</v>
      </c>
      <c r="B3050" s="144" t="s">
        <v>3279</v>
      </c>
      <c r="C3050" s="71" t="s">
        <v>74</v>
      </c>
      <c r="D3050" s="22" t="s">
        <v>3228</v>
      </c>
      <c r="E3050" s="73">
        <v>100</v>
      </c>
      <c r="F3050" s="72" t="s">
        <v>486</v>
      </c>
      <c r="G3050" s="73">
        <v>3344</v>
      </c>
      <c r="H3050" s="2" t="s">
        <v>33</v>
      </c>
      <c r="I3050" s="2">
        <v>0</v>
      </c>
      <c r="J3050" s="167">
        <v>1.8572025374593716E-2</v>
      </c>
      <c r="K3050" s="167">
        <v>0</v>
      </c>
      <c r="L3050" s="72">
        <v>3220900</v>
      </c>
    </row>
    <row r="3051" spans="1:12" ht="31.5" customHeight="1" x14ac:dyDescent="0.25">
      <c r="A3051" s="64">
        <v>2530</v>
      </c>
      <c r="B3051" s="144" t="s">
        <v>3280</v>
      </c>
      <c r="C3051" s="71" t="s">
        <v>74</v>
      </c>
      <c r="D3051" s="22" t="s">
        <v>3228</v>
      </c>
      <c r="E3051" s="73">
        <v>100</v>
      </c>
      <c r="F3051" s="72" t="s">
        <v>486</v>
      </c>
      <c r="G3051" s="73">
        <v>5987</v>
      </c>
      <c r="H3051" s="2" t="s">
        <v>33</v>
      </c>
      <c r="I3051" s="72">
        <v>9000</v>
      </c>
      <c r="J3051" s="167">
        <v>3.3250812176343472E-2</v>
      </c>
      <c r="K3051" s="167">
        <v>4.071748552455288E-4</v>
      </c>
      <c r="L3051" s="72">
        <v>4604500</v>
      </c>
    </row>
    <row r="3052" spans="1:12" ht="31.5" customHeight="1" x14ac:dyDescent="0.25">
      <c r="A3052" s="64">
        <v>2531</v>
      </c>
      <c r="B3052" s="144" t="s">
        <v>3281</v>
      </c>
      <c r="C3052" s="71" t="s">
        <v>74</v>
      </c>
      <c r="D3052" s="22" t="s">
        <v>3228</v>
      </c>
      <c r="E3052" s="73">
        <v>100</v>
      </c>
      <c r="F3052" s="72" t="s">
        <v>486</v>
      </c>
      <c r="G3052" s="73">
        <v>5899</v>
      </c>
      <c r="H3052" s="2" t="s">
        <v>33</v>
      </c>
      <c r="I3052" s="72">
        <v>0</v>
      </c>
      <c r="J3052" s="167">
        <v>3.2762074666485751E-2</v>
      </c>
      <c r="K3052" s="167">
        <v>0</v>
      </c>
      <c r="L3052" s="72">
        <v>3458900</v>
      </c>
    </row>
    <row r="3053" spans="1:12" ht="31.5" customHeight="1" x14ac:dyDescent="0.25">
      <c r="A3053" s="64">
        <v>2532</v>
      </c>
      <c r="B3053" s="144" t="s">
        <v>3282</v>
      </c>
      <c r="C3053" s="71" t="s">
        <v>74</v>
      </c>
      <c r="D3053" s="22" t="s">
        <v>3228</v>
      </c>
      <c r="E3053" s="73">
        <v>100</v>
      </c>
      <c r="F3053" s="72" t="s">
        <v>486</v>
      </c>
      <c r="G3053" s="73">
        <v>7631</v>
      </c>
      <c r="H3053" s="2" t="s">
        <v>33</v>
      </c>
      <c r="I3053" s="2">
        <v>0</v>
      </c>
      <c r="J3053" s="167">
        <v>4.2381317474140152E-2</v>
      </c>
      <c r="K3053" s="167">
        <v>0</v>
      </c>
      <c r="L3053" s="72">
        <v>4447650</v>
      </c>
    </row>
    <row r="3054" spans="1:12" ht="31.5" customHeight="1" x14ac:dyDescent="0.25">
      <c r="A3054" s="64">
        <v>2533</v>
      </c>
      <c r="B3054" s="144" t="s">
        <v>3283</v>
      </c>
      <c r="C3054" s="71" t="s">
        <v>74</v>
      </c>
      <c r="D3054" s="22" t="s">
        <v>3228</v>
      </c>
      <c r="E3054" s="73">
        <v>100</v>
      </c>
      <c r="F3054" s="72" t="s">
        <v>486</v>
      </c>
      <c r="G3054" s="73">
        <v>6815</v>
      </c>
      <c r="H3054" s="2" t="s">
        <v>33</v>
      </c>
      <c r="I3054" s="2">
        <v>0</v>
      </c>
      <c r="J3054" s="167">
        <v>3.7849387837277565E-2</v>
      </c>
      <c r="K3054" s="167">
        <v>0</v>
      </c>
      <c r="L3054" s="72">
        <v>3937400</v>
      </c>
    </row>
    <row r="3055" spans="1:12" ht="31.5" customHeight="1" x14ac:dyDescent="0.25">
      <c r="A3055" s="64">
        <v>2534</v>
      </c>
      <c r="B3055" s="144" t="s">
        <v>3284</v>
      </c>
      <c r="C3055" s="71" t="s">
        <v>74</v>
      </c>
      <c r="D3055" s="22" t="s">
        <v>3228</v>
      </c>
      <c r="E3055" s="73">
        <v>100</v>
      </c>
      <c r="F3055" s="72" t="s">
        <v>486</v>
      </c>
      <c r="G3055" s="146">
        <v>5767</v>
      </c>
      <c r="H3055" s="2" t="s">
        <v>33</v>
      </c>
      <c r="I3055" s="2">
        <v>0</v>
      </c>
      <c r="J3055" s="167">
        <v>3.2028968401699151E-2</v>
      </c>
      <c r="K3055" s="167">
        <v>0</v>
      </c>
      <c r="L3055" s="72">
        <v>1856475</v>
      </c>
    </row>
    <row r="3056" spans="1:12" ht="31.5" customHeight="1" x14ac:dyDescent="0.25">
      <c r="A3056" s="64">
        <v>2535</v>
      </c>
      <c r="B3056" s="144" t="s">
        <v>3285</v>
      </c>
      <c r="C3056" s="71" t="s">
        <v>74</v>
      </c>
      <c r="D3056" s="22" t="s">
        <v>3228</v>
      </c>
      <c r="E3056" s="73">
        <v>100</v>
      </c>
      <c r="F3056" s="72" t="s">
        <v>486</v>
      </c>
      <c r="G3056" s="73">
        <v>6558</v>
      </c>
      <c r="H3056" s="2" t="s">
        <v>33</v>
      </c>
      <c r="I3056" s="2">
        <v>0</v>
      </c>
      <c r="J3056" s="167">
        <v>3.6422052155079425E-2</v>
      </c>
      <c r="K3056" s="167">
        <v>0</v>
      </c>
      <c r="L3056" s="72">
        <v>3935226</v>
      </c>
    </row>
    <row r="3057" spans="1:12" ht="31.5" customHeight="1" x14ac:dyDescent="0.25">
      <c r="A3057" s="64">
        <v>2536</v>
      </c>
      <c r="B3057" s="144" t="s">
        <v>3286</v>
      </c>
      <c r="C3057" s="71" t="s">
        <v>74</v>
      </c>
      <c r="D3057" s="22" t="s">
        <v>3228</v>
      </c>
      <c r="E3057" s="73">
        <v>100</v>
      </c>
      <c r="F3057" s="72" t="s">
        <v>486</v>
      </c>
      <c r="G3057" s="73">
        <v>7135</v>
      </c>
      <c r="H3057" s="2" t="s">
        <v>33</v>
      </c>
      <c r="I3057" s="72">
        <v>5200</v>
      </c>
      <c r="J3057" s="167">
        <v>3.9626615145851134E-2</v>
      </c>
      <c r="K3057" s="167">
        <v>2.3525658303075002E-4</v>
      </c>
      <c r="L3057" s="72">
        <v>4133900</v>
      </c>
    </row>
    <row r="3058" spans="1:12" ht="31.5" customHeight="1" x14ac:dyDescent="0.25">
      <c r="A3058" s="64">
        <v>2537</v>
      </c>
      <c r="B3058" s="144" t="s">
        <v>3287</v>
      </c>
      <c r="C3058" s="71" t="s">
        <v>74</v>
      </c>
      <c r="D3058" s="22" t="s">
        <v>3228</v>
      </c>
      <c r="E3058" s="73">
        <v>100</v>
      </c>
      <c r="F3058" s="72" t="s">
        <v>486</v>
      </c>
      <c r="G3058" s="73">
        <v>5027</v>
      </c>
      <c r="H3058" s="2" t="s">
        <v>33</v>
      </c>
      <c r="I3058" s="2">
        <v>10964.4</v>
      </c>
      <c r="J3058" s="167">
        <v>2.7919130250622794E-2</v>
      </c>
      <c r="K3058" s="167">
        <v>4.9604755365045296E-4</v>
      </c>
      <c r="L3058" s="72">
        <v>2288100</v>
      </c>
    </row>
    <row r="3059" spans="1:12" ht="31.5" customHeight="1" x14ac:dyDescent="0.25">
      <c r="A3059" s="64">
        <v>2538</v>
      </c>
      <c r="B3059" s="144" t="s">
        <v>3288</v>
      </c>
      <c r="C3059" s="71" t="s">
        <v>74</v>
      </c>
      <c r="D3059" s="22" t="s">
        <v>3228</v>
      </c>
      <c r="E3059" s="73">
        <v>100</v>
      </c>
      <c r="F3059" s="72" t="s">
        <v>486</v>
      </c>
      <c r="G3059" s="73">
        <v>4417</v>
      </c>
      <c r="H3059" s="2" t="s">
        <v>33</v>
      </c>
      <c r="I3059" s="2">
        <v>38084.230000000003</v>
      </c>
      <c r="J3059" s="167">
        <v>2.453129069365444E-2</v>
      </c>
      <c r="K3059" s="167">
        <v>1.722993426376381E-3</v>
      </c>
      <c r="L3059" s="72">
        <v>2907829.8</v>
      </c>
    </row>
    <row r="3060" spans="1:12" ht="31.5" customHeight="1" x14ac:dyDescent="0.25">
      <c r="A3060" s="64">
        <v>2539</v>
      </c>
      <c r="B3060" s="144" t="s">
        <v>3289</v>
      </c>
      <c r="C3060" s="71" t="s">
        <v>74</v>
      </c>
      <c r="D3060" s="22" t="s">
        <v>3228</v>
      </c>
      <c r="E3060" s="73">
        <v>100</v>
      </c>
      <c r="F3060" s="72" t="s">
        <v>486</v>
      </c>
      <c r="G3060" s="73">
        <v>13525</v>
      </c>
      <c r="H3060" s="2" t="s">
        <v>33</v>
      </c>
      <c r="I3060" s="72">
        <v>500</v>
      </c>
      <c r="J3060" s="167">
        <v>7.5115622963929429E-2</v>
      </c>
      <c r="K3060" s="167">
        <v>2.2620825291418271E-5</v>
      </c>
      <c r="L3060" s="72">
        <v>5184000</v>
      </c>
    </row>
    <row r="3061" spans="1:12" ht="31.5" customHeight="1" x14ac:dyDescent="0.25">
      <c r="A3061" s="64">
        <v>2540</v>
      </c>
      <c r="B3061" s="144" t="s">
        <v>3290</v>
      </c>
      <c r="C3061" s="71" t="s">
        <v>74</v>
      </c>
      <c r="D3061" s="22" t="s">
        <v>3228</v>
      </c>
      <c r="E3061" s="73">
        <v>100</v>
      </c>
      <c r="F3061" s="72" t="s">
        <v>486</v>
      </c>
      <c r="G3061" s="73">
        <v>3448</v>
      </c>
      <c r="H3061" s="2" t="s">
        <v>33</v>
      </c>
      <c r="I3061" s="2">
        <v>0</v>
      </c>
      <c r="J3061" s="167">
        <v>1.9149624249880124E-2</v>
      </c>
      <c r="K3061" s="167">
        <v>0</v>
      </c>
      <c r="L3061" s="72">
        <v>2200800</v>
      </c>
    </row>
    <row r="3062" spans="1:12" ht="31.5" customHeight="1" x14ac:dyDescent="0.25">
      <c r="A3062" s="64">
        <v>2541</v>
      </c>
      <c r="B3062" s="144" t="s">
        <v>3291</v>
      </c>
      <c r="C3062" s="71" t="s">
        <v>74</v>
      </c>
      <c r="D3062" s="22" t="s">
        <v>3228</v>
      </c>
      <c r="E3062" s="73">
        <v>100</v>
      </c>
      <c r="F3062" s="72" t="s">
        <v>486</v>
      </c>
      <c r="G3062" s="73">
        <v>3976</v>
      </c>
      <c r="H3062" s="2" t="s">
        <v>33</v>
      </c>
      <c r="I3062" s="2">
        <v>0</v>
      </c>
      <c r="J3062" s="167">
        <v>2.2082049309026502E-2</v>
      </c>
      <c r="K3062" s="167">
        <v>0</v>
      </c>
      <c r="L3062" s="72">
        <v>2876900</v>
      </c>
    </row>
    <row r="3063" spans="1:12" ht="31.5" customHeight="1" x14ac:dyDescent="0.25">
      <c r="A3063" s="64">
        <v>2542</v>
      </c>
      <c r="B3063" s="144" t="s">
        <v>3292</v>
      </c>
      <c r="C3063" s="71" t="s">
        <v>74</v>
      </c>
      <c r="D3063" s="22" t="s">
        <v>3228</v>
      </c>
      <c r="E3063" s="73">
        <v>100</v>
      </c>
      <c r="F3063" s="72" t="s">
        <v>486</v>
      </c>
      <c r="G3063" s="73">
        <v>5453</v>
      </c>
      <c r="H3063" s="2" t="s">
        <v>33</v>
      </c>
      <c r="I3063" s="72">
        <v>54112.31</v>
      </c>
      <c r="J3063" s="167">
        <v>3.0285064105161345E-2</v>
      </c>
      <c r="K3063" s="167">
        <v>2.4481302212501312E-3</v>
      </c>
      <c r="L3063" s="72">
        <v>3046937.1</v>
      </c>
    </row>
    <row r="3064" spans="1:12" ht="31.5" customHeight="1" x14ac:dyDescent="0.25">
      <c r="A3064" s="64">
        <v>2543</v>
      </c>
      <c r="B3064" s="144" t="s">
        <v>3293</v>
      </c>
      <c r="C3064" s="71" t="s">
        <v>74</v>
      </c>
      <c r="D3064" s="22" t="s">
        <v>3228</v>
      </c>
      <c r="E3064" s="73">
        <v>100</v>
      </c>
      <c r="F3064" s="72" t="s">
        <v>486</v>
      </c>
      <c r="G3064" s="73">
        <v>9004</v>
      </c>
      <c r="H3064" s="2" t="s">
        <v>33</v>
      </c>
      <c r="I3064" s="72">
        <v>20979.3</v>
      </c>
      <c r="J3064" s="167">
        <v>5.0006733394988581E-2</v>
      </c>
      <c r="K3064" s="167">
        <v>9.4913816007250254E-4</v>
      </c>
      <c r="L3064" s="72">
        <v>3091839.75</v>
      </c>
    </row>
    <row r="3065" spans="1:12" ht="31.5" customHeight="1" x14ac:dyDescent="0.25">
      <c r="A3065" s="64">
        <v>2544</v>
      </c>
      <c r="B3065" s="144" t="s">
        <v>3294</v>
      </c>
      <c r="C3065" s="71" t="s">
        <v>74</v>
      </c>
      <c r="D3065" s="22" t="s">
        <v>3228</v>
      </c>
      <c r="E3065" s="73">
        <v>100</v>
      </c>
      <c r="F3065" s="72" t="s">
        <v>486</v>
      </c>
      <c r="G3065" s="73">
        <v>18610</v>
      </c>
      <c r="H3065" s="2" t="s">
        <v>33</v>
      </c>
      <c r="I3065" s="2">
        <v>178913.38</v>
      </c>
      <c r="J3065" s="167">
        <v>0.10335687566423118</v>
      </c>
      <c r="K3065" s="167">
        <v>8.0943366225542553E-3</v>
      </c>
      <c r="L3065" s="72">
        <v>8403000</v>
      </c>
    </row>
    <row r="3066" spans="1:12" ht="31.5" customHeight="1" x14ac:dyDescent="0.25">
      <c r="A3066" s="64">
        <v>2545</v>
      </c>
      <c r="B3066" s="144" t="s">
        <v>3295</v>
      </c>
      <c r="C3066" s="71" t="s">
        <v>74</v>
      </c>
      <c r="D3066" s="22" t="s">
        <v>3228</v>
      </c>
      <c r="E3066" s="73">
        <v>100</v>
      </c>
      <c r="F3066" s="72" t="s">
        <v>486</v>
      </c>
      <c r="G3066" s="73">
        <v>7009</v>
      </c>
      <c r="H3066" s="2" t="s">
        <v>33</v>
      </c>
      <c r="I3066" s="2">
        <v>0</v>
      </c>
      <c r="J3066" s="167">
        <v>3.892683189310029E-2</v>
      </c>
      <c r="K3066" s="167">
        <v>0</v>
      </c>
      <c r="L3066" s="72">
        <v>4274300</v>
      </c>
    </row>
    <row r="3067" spans="1:12" ht="31.5" customHeight="1" x14ac:dyDescent="0.25">
      <c r="A3067" s="64">
        <v>2546</v>
      </c>
      <c r="B3067" s="144" t="s">
        <v>3296</v>
      </c>
      <c r="C3067" s="71" t="s">
        <v>74</v>
      </c>
      <c r="D3067" s="22" t="s">
        <v>3228</v>
      </c>
      <c r="E3067" s="73">
        <v>100</v>
      </c>
      <c r="F3067" s="72" t="s">
        <v>486</v>
      </c>
      <c r="G3067" s="73">
        <v>4794</v>
      </c>
      <c r="H3067" s="2" t="s">
        <v>33</v>
      </c>
      <c r="I3067" s="72">
        <v>1200</v>
      </c>
      <c r="J3067" s="167">
        <v>2.6625086616567668E-2</v>
      </c>
      <c r="K3067" s="167">
        <v>5.4289980699403841E-5</v>
      </c>
      <c r="L3067" s="72">
        <v>3420206.14</v>
      </c>
    </row>
    <row r="3068" spans="1:12" ht="47.25" customHeight="1" x14ac:dyDescent="0.25">
      <c r="A3068" s="64">
        <v>2547</v>
      </c>
      <c r="B3068" s="144" t="s">
        <v>3297</v>
      </c>
      <c r="C3068" s="71" t="s">
        <v>74</v>
      </c>
      <c r="D3068" s="22" t="s">
        <v>3228</v>
      </c>
      <c r="E3068" s="73">
        <v>100</v>
      </c>
      <c r="F3068" s="72" t="s">
        <v>486</v>
      </c>
      <c r="G3068" s="73">
        <v>72234</v>
      </c>
      <c r="H3068" s="2" t="s">
        <v>33</v>
      </c>
      <c r="I3068" s="2">
        <v>2346341.4</v>
      </c>
      <c r="J3068" s="167">
        <v>0.40117574189844579</v>
      </c>
      <c r="K3068" s="167">
        <v>0.10615235776684349</v>
      </c>
      <c r="L3068" s="72">
        <v>33604300</v>
      </c>
    </row>
    <row r="3069" spans="1:12" ht="47.25" customHeight="1" x14ac:dyDescent="0.25">
      <c r="A3069" s="64">
        <v>2548</v>
      </c>
      <c r="B3069" s="144" t="s">
        <v>3298</v>
      </c>
      <c r="C3069" s="71" t="s">
        <v>74</v>
      </c>
      <c r="D3069" s="22" t="s">
        <v>3228</v>
      </c>
      <c r="E3069" s="73">
        <v>100</v>
      </c>
      <c r="F3069" s="72" t="s">
        <v>486</v>
      </c>
      <c r="G3069" s="73">
        <v>25764</v>
      </c>
      <c r="H3069" s="2" t="s">
        <v>33</v>
      </c>
      <c r="I3069" s="72">
        <v>15000</v>
      </c>
      <c r="J3069" s="167">
        <v>0.14308901368152888</v>
      </c>
      <c r="K3069" s="167">
        <v>6.7862475874254813E-4</v>
      </c>
      <c r="L3069" s="72">
        <v>6751869.29</v>
      </c>
    </row>
    <row r="3070" spans="1:12" ht="63" customHeight="1" x14ac:dyDescent="0.25">
      <c r="A3070" s="64">
        <v>2549</v>
      </c>
      <c r="B3070" s="144" t="s">
        <v>3299</v>
      </c>
      <c r="C3070" s="71" t="s">
        <v>74</v>
      </c>
      <c r="D3070" s="22" t="s">
        <v>3228</v>
      </c>
      <c r="E3070" s="73">
        <v>100</v>
      </c>
      <c r="F3070" s="72" t="s">
        <v>486</v>
      </c>
      <c r="G3070" s="73">
        <v>204638</v>
      </c>
      <c r="H3070" s="2" t="s">
        <v>33</v>
      </c>
      <c r="I3070" s="72">
        <v>44988.94</v>
      </c>
      <c r="J3070" s="167">
        <v>1.136525756162114</v>
      </c>
      <c r="K3070" s="167">
        <v>2.0353739035721984E-3</v>
      </c>
      <c r="L3070" s="72">
        <v>42784022.799999997</v>
      </c>
    </row>
    <row r="3071" spans="1:12" ht="15.75" customHeight="1" x14ac:dyDescent="0.25">
      <c r="A3071" s="191">
        <v>2550</v>
      </c>
      <c r="B3071" s="236" t="s">
        <v>3300</v>
      </c>
      <c r="C3071" s="200" t="s">
        <v>74</v>
      </c>
      <c r="D3071" s="200" t="s">
        <v>3228</v>
      </c>
      <c r="E3071" s="219">
        <v>100</v>
      </c>
      <c r="F3071" s="72" t="s">
        <v>227</v>
      </c>
      <c r="G3071" s="73">
        <v>18670.463</v>
      </c>
      <c r="H3071" s="72" t="s">
        <v>104</v>
      </c>
      <c r="I3071" s="72">
        <v>51520895</v>
      </c>
      <c r="J3071" s="164">
        <v>7.5212137833098516E-3</v>
      </c>
      <c r="K3071" s="164">
        <v>0.52801345115380871</v>
      </c>
      <c r="L3071" s="72">
        <v>49498356</v>
      </c>
    </row>
    <row r="3072" spans="1:12" ht="15.75" customHeight="1" x14ac:dyDescent="0.25">
      <c r="A3072" s="191"/>
      <c r="B3072" s="236"/>
      <c r="C3072" s="200"/>
      <c r="D3072" s="200"/>
      <c r="E3072" s="219"/>
      <c r="F3072" s="72" t="s">
        <v>3301</v>
      </c>
      <c r="G3072" s="73">
        <v>247.87</v>
      </c>
      <c r="H3072" s="72" t="s">
        <v>91</v>
      </c>
      <c r="I3072" s="72">
        <v>5933420</v>
      </c>
      <c r="J3072" s="184" t="s">
        <v>201</v>
      </c>
      <c r="K3072" s="183" t="s">
        <v>201</v>
      </c>
      <c r="L3072" s="72">
        <v>1389031</v>
      </c>
    </row>
    <row r="3073" spans="1:12" ht="15.75" customHeight="1" x14ac:dyDescent="0.25">
      <c r="A3073" s="77">
        <v>2551</v>
      </c>
      <c r="B3073" s="144" t="s">
        <v>3302</v>
      </c>
      <c r="C3073" s="71" t="s">
        <v>74</v>
      </c>
      <c r="D3073" s="71" t="s">
        <v>3228</v>
      </c>
      <c r="E3073" s="73">
        <v>100</v>
      </c>
      <c r="F3073" s="72" t="s">
        <v>231</v>
      </c>
      <c r="G3073" s="73">
        <v>467.65</v>
      </c>
      <c r="H3073" s="72" t="s">
        <v>91</v>
      </c>
      <c r="I3073" s="72">
        <v>15844744</v>
      </c>
      <c r="J3073" s="164">
        <v>1.8838823792237248E-4</v>
      </c>
      <c r="K3073" s="164">
        <v>0.16238533826108037</v>
      </c>
      <c r="L3073" s="72">
        <v>0</v>
      </c>
    </row>
    <row r="3074" spans="1:12" ht="47.25" customHeight="1" x14ac:dyDescent="0.25">
      <c r="A3074" s="77">
        <v>252</v>
      </c>
      <c r="B3074" s="144" t="s">
        <v>3303</v>
      </c>
      <c r="C3074" s="69" t="s">
        <v>78</v>
      </c>
      <c r="D3074" s="71" t="s">
        <v>3228</v>
      </c>
      <c r="E3074" s="73">
        <v>100</v>
      </c>
      <c r="F3074" s="72" t="s">
        <v>2618</v>
      </c>
      <c r="G3074" s="76">
        <v>1242</v>
      </c>
      <c r="H3074" s="72" t="s">
        <v>136</v>
      </c>
      <c r="I3074" s="72">
        <v>58336325</v>
      </c>
      <c r="J3074" s="164">
        <v>6.8289399478306378E-3</v>
      </c>
      <c r="K3074" s="164">
        <v>0.12142874115915162</v>
      </c>
      <c r="L3074" s="72">
        <v>62199108</v>
      </c>
    </row>
    <row r="3075" spans="1:12" ht="47.25" customHeight="1" x14ac:dyDescent="0.25">
      <c r="A3075" s="77">
        <v>2553</v>
      </c>
      <c r="B3075" s="147" t="s">
        <v>3304</v>
      </c>
      <c r="C3075" s="69" t="s">
        <v>78</v>
      </c>
      <c r="D3075" s="71" t="s">
        <v>3228</v>
      </c>
      <c r="E3075" s="30">
        <v>100</v>
      </c>
      <c r="F3075" s="2" t="s">
        <v>2618</v>
      </c>
      <c r="G3075" s="73">
        <v>523</v>
      </c>
      <c r="H3075" s="72" t="s">
        <v>136</v>
      </c>
      <c r="I3075" s="80">
        <v>39489990.039999999</v>
      </c>
      <c r="J3075" s="167">
        <v>2.8756325223151559E-3</v>
      </c>
      <c r="K3075" s="167">
        <v>8.2199551976313817E-2</v>
      </c>
      <c r="L3075" s="72">
        <v>44976832.439999998</v>
      </c>
    </row>
    <row r="3076" spans="1:12" ht="47.25" customHeight="1" x14ac:dyDescent="0.25">
      <c r="A3076" s="77">
        <v>2554</v>
      </c>
      <c r="B3076" s="144" t="s">
        <v>3305</v>
      </c>
      <c r="C3076" s="69" t="s">
        <v>78</v>
      </c>
      <c r="D3076" s="71" t="s">
        <v>3228</v>
      </c>
      <c r="E3076" s="73">
        <v>100</v>
      </c>
      <c r="F3076" s="72" t="s">
        <v>3306</v>
      </c>
      <c r="G3076" s="70" t="s">
        <v>201</v>
      </c>
      <c r="H3076" s="80" t="s">
        <v>201</v>
      </c>
      <c r="I3076" s="72">
        <v>5934362.1399999997</v>
      </c>
      <c r="J3076" s="164" t="s">
        <v>201</v>
      </c>
      <c r="K3076" s="164">
        <v>1.0523777056917034</v>
      </c>
      <c r="L3076" s="72">
        <v>23841400</v>
      </c>
    </row>
    <row r="3077" spans="1:12" ht="31.5" customHeight="1" x14ac:dyDescent="0.25">
      <c r="A3077" s="77">
        <v>2555</v>
      </c>
      <c r="B3077" s="69" t="s">
        <v>3307</v>
      </c>
      <c r="C3077" s="71" t="s">
        <v>74</v>
      </c>
      <c r="D3077" s="71" t="s">
        <v>3228</v>
      </c>
      <c r="E3077" s="73">
        <v>100</v>
      </c>
      <c r="F3077" s="72" t="s">
        <v>3308</v>
      </c>
      <c r="G3077" s="73">
        <v>4550</v>
      </c>
      <c r="H3077" s="72" t="s">
        <v>33</v>
      </c>
      <c r="I3077" s="72">
        <v>31014062.260000002</v>
      </c>
      <c r="J3077" s="167">
        <v>1.9330526512560595</v>
      </c>
      <c r="K3077" s="167">
        <v>0.61615129019140591</v>
      </c>
      <c r="L3077" s="72">
        <v>34503837.140000001</v>
      </c>
    </row>
    <row r="3078" spans="1:12" ht="15.75" customHeight="1" x14ac:dyDescent="0.25">
      <c r="A3078" s="190">
        <v>2556</v>
      </c>
      <c r="B3078" s="208" t="s">
        <v>3309</v>
      </c>
      <c r="C3078" s="208" t="s">
        <v>78</v>
      </c>
      <c r="D3078" s="208" t="s">
        <v>3228</v>
      </c>
      <c r="E3078" s="214">
        <v>100</v>
      </c>
      <c r="F3078" s="234" t="s">
        <v>83</v>
      </c>
      <c r="G3078" s="87">
        <v>12384</v>
      </c>
      <c r="H3078" s="80" t="s">
        <v>84</v>
      </c>
      <c r="I3078" s="81">
        <v>37266678</v>
      </c>
      <c r="J3078" s="162">
        <v>6.6198392155233945E-2</v>
      </c>
      <c r="K3078" s="162">
        <v>8.6702923499051551E-2</v>
      </c>
      <c r="L3078" s="81">
        <v>37266678</v>
      </c>
    </row>
    <row r="3079" spans="1:12" ht="15.75" customHeight="1" x14ac:dyDescent="0.25">
      <c r="A3079" s="190"/>
      <c r="B3079" s="250" t="s">
        <v>3309</v>
      </c>
      <c r="C3079" s="250" t="s">
        <v>78</v>
      </c>
      <c r="D3079" s="250" t="s">
        <v>3228</v>
      </c>
      <c r="E3079" s="220">
        <v>1</v>
      </c>
      <c r="F3079" s="235" t="s">
        <v>83</v>
      </c>
      <c r="G3079" s="87">
        <v>147912</v>
      </c>
      <c r="H3079" s="80" t="s">
        <v>85</v>
      </c>
      <c r="I3079" s="81">
        <v>200578834</v>
      </c>
      <c r="J3079" s="162">
        <v>0.79066025359051717</v>
      </c>
      <c r="K3079" s="162">
        <v>0.4666574063787215</v>
      </c>
      <c r="L3079" s="81">
        <v>173274998</v>
      </c>
    </row>
    <row r="3080" spans="1:12" ht="31.5" customHeight="1" x14ac:dyDescent="0.25">
      <c r="A3080" s="190"/>
      <c r="B3080" s="250" t="s">
        <v>3309</v>
      </c>
      <c r="C3080" s="250" t="s">
        <v>78</v>
      </c>
      <c r="D3080" s="250" t="s">
        <v>3228</v>
      </c>
      <c r="E3080" s="220">
        <v>1</v>
      </c>
      <c r="F3080" s="235" t="s">
        <v>83</v>
      </c>
      <c r="G3080" s="87">
        <v>10421</v>
      </c>
      <c r="H3080" s="80" t="s">
        <v>86</v>
      </c>
      <c r="I3080" s="81">
        <v>9635820</v>
      </c>
      <c r="J3080" s="162">
        <v>5.5705220013702594E-2</v>
      </c>
      <c r="K3080" s="162">
        <v>2.2418251616380482E-2</v>
      </c>
      <c r="L3080" s="81">
        <v>9635820</v>
      </c>
    </row>
    <row r="3081" spans="1:12" ht="15.75" customHeight="1" x14ac:dyDescent="0.25">
      <c r="A3081" s="190"/>
      <c r="B3081" s="250" t="s">
        <v>3309</v>
      </c>
      <c r="C3081" s="250" t="s">
        <v>78</v>
      </c>
      <c r="D3081" s="250" t="s">
        <v>3228</v>
      </c>
      <c r="E3081" s="220">
        <v>1</v>
      </c>
      <c r="F3081" s="235" t="s">
        <v>83</v>
      </c>
      <c r="G3081" s="87">
        <v>20736</v>
      </c>
      <c r="H3081" s="80" t="s">
        <v>87</v>
      </c>
      <c r="I3081" s="81">
        <v>52840719</v>
      </c>
      <c r="J3081" s="162">
        <v>0.1108438194227173</v>
      </c>
      <c r="K3081" s="162">
        <v>0.12293676450291277</v>
      </c>
      <c r="L3081" s="81">
        <v>52840719</v>
      </c>
    </row>
    <row r="3082" spans="1:12" ht="31.5" customHeight="1" x14ac:dyDescent="0.25">
      <c r="A3082" s="190"/>
      <c r="B3082" s="250" t="s">
        <v>3309</v>
      </c>
      <c r="C3082" s="250" t="s">
        <v>78</v>
      </c>
      <c r="D3082" s="250" t="s">
        <v>3228</v>
      </c>
      <c r="E3082" s="220">
        <v>1</v>
      </c>
      <c r="F3082" s="235" t="s">
        <v>83</v>
      </c>
      <c r="G3082" s="87">
        <v>5704</v>
      </c>
      <c r="H3082" s="80" t="s">
        <v>88</v>
      </c>
      <c r="I3082" s="81">
        <v>273133584</v>
      </c>
      <c r="J3082" s="162">
        <v>3.0490603105091604E-2</v>
      </c>
      <c r="K3082" s="162">
        <v>0.63545992048375688</v>
      </c>
      <c r="L3082" s="81">
        <v>273133584</v>
      </c>
    </row>
    <row r="3083" spans="1:12" ht="15.75" customHeight="1" x14ac:dyDescent="0.25">
      <c r="A3083" s="190"/>
      <c r="B3083" s="250" t="s">
        <v>3309</v>
      </c>
      <c r="C3083" s="250" t="s">
        <v>78</v>
      </c>
      <c r="D3083" s="250" t="s">
        <v>3228</v>
      </c>
      <c r="E3083" s="220">
        <v>1</v>
      </c>
      <c r="F3083" s="235" t="s">
        <v>83</v>
      </c>
      <c r="G3083" s="87">
        <v>2170</v>
      </c>
      <c r="H3083" s="80" t="s">
        <v>89</v>
      </c>
      <c r="I3083" s="81">
        <v>6273221</v>
      </c>
      <c r="J3083" s="162">
        <v>1.1599685963893545E-2</v>
      </c>
      <c r="K3083" s="162">
        <v>1.4594984840227606E-2</v>
      </c>
      <c r="L3083" s="81">
        <v>6273221</v>
      </c>
    </row>
    <row r="3084" spans="1:12" ht="47.25" customHeight="1" x14ac:dyDescent="0.25">
      <c r="A3084" s="64">
        <v>2557</v>
      </c>
      <c r="B3084" s="25" t="s">
        <v>3310</v>
      </c>
      <c r="C3084" s="71" t="s">
        <v>78</v>
      </c>
      <c r="D3084" s="71" t="s">
        <v>3228</v>
      </c>
      <c r="E3084" s="70">
        <v>50</v>
      </c>
      <c r="F3084" s="72" t="s">
        <v>90</v>
      </c>
      <c r="G3084" s="29">
        <v>11.8</v>
      </c>
      <c r="H3084" s="72" t="s">
        <v>91</v>
      </c>
      <c r="I3084" s="72">
        <v>23600</v>
      </c>
      <c r="J3084" s="164">
        <v>5.1397757663928373E-2</v>
      </c>
      <c r="K3084" s="164">
        <v>6.0637645126568385E-2</v>
      </c>
      <c r="L3084" s="72">
        <v>3085334.2</v>
      </c>
    </row>
    <row r="3085" spans="1:12" ht="47.25" customHeight="1" x14ac:dyDescent="0.25">
      <c r="A3085" s="64">
        <v>2558</v>
      </c>
      <c r="B3085" s="69" t="s">
        <v>3311</v>
      </c>
      <c r="C3085" s="69" t="s">
        <v>78</v>
      </c>
      <c r="D3085" s="71" t="s">
        <v>3228</v>
      </c>
      <c r="E3085" s="70">
        <v>100</v>
      </c>
      <c r="F3085" s="80" t="s">
        <v>343</v>
      </c>
      <c r="G3085" s="70" t="s">
        <v>3312</v>
      </c>
      <c r="H3085" s="80" t="s">
        <v>345</v>
      </c>
      <c r="I3085" s="80">
        <v>34145400</v>
      </c>
      <c r="J3085" s="162">
        <v>5.5537864518645392</v>
      </c>
      <c r="K3085" s="162">
        <v>0.7618914713776116</v>
      </c>
      <c r="L3085" s="80">
        <v>34548200</v>
      </c>
    </row>
    <row r="3086" spans="1:12" ht="15.75" customHeight="1" x14ac:dyDescent="0.25">
      <c r="A3086" s="88">
        <v>2559</v>
      </c>
      <c r="B3086" s="109" t="s">
        <v>3313</v>
      </c>
      <c r="C3086" s="69" t="s">
        <v>78</v>
      </c>
      <c r="D3086" s="69" t="s">
        <v>3228</v>
      </c>
      <c r="E3086" s="70">
        <v>100</v>
      </c>
      <c r="F3086" s="80" t="s">
        <v>202</v>
      </c>
      <c r="G3086" s="70" t="s">
        <v>201</v>
      </c>
      <c r="H3086" s="80" t="s">
        <v>201</v>
      </c>
      <c r="I3086" s="80">
        <f t="shared" ref="I3086" si="25">L3086+N3086</f>
        <v>23841400</v>
      </c>
      <c r="J3086" s="162" t="s">
        <v>201</v>
      </c>
      <c r="K3086" s="162">
        <v>4.2279451844302489</v>
      </c>
      <c r="L3086" s="52">
        <v>23841400</v>
      </c>
    </row>
    <row r="3087" spans="1:12" ht="47.25" customHeight="1" x14ac:dyDescent="0.25">
      <c r="A3087" s="64">
        <v>2560</v>
      </c>
      <c r="B3087" s="69" t="s">
        <v>3314</v>
      </c>
      <c r="C3087" s="69" t="s">
        <v>74</v>
      </c>
      <c r="D3087" s="69" t="s">
        <v>3228</v>
      </c>
      <c r="E3087" s="70">
        <v>100</v>
      </c>
      <c r="F3087" s="80" t="s">
        <v>200</v>
      </c>
      <c r="G3087" s="70" t="s">
        <v>201</v>
      </c>
      <c r="H3087" s="80" t="s">
        <v>201</v>
      </c>
      <c r="I3087" s="80">
        <v>31014062.260000002</v>
      </c>
      <c r="J3087" s="162" t="s">
        <v>201</v>
      </c>
      <c r="K3087" s="162">
        <v>0.61615129019140591</v>
      </c>
      <c r="L3087" s="80">
        <v>34503837.140000001</v>
      </c>
    </row>
    <row r="3088" spans="1:12" ht="47.25" customHeight="1" x14ac:dyDescent="0.25">
      <c r="A3088" s="64">
        <v>2561</v>
      </c>
      <c r="B3088" s="69" t="s">
        <v>2332</v>
      </c>
      <c r="C3088" s="69" t="s">
        <v>74</v>
      </c>
      <c r="D3088" s="69" t="s">
        <v>3228</v>
      </c>
      <c r="E3088" s="70">
        <v>100</v>
      </c>
      <c r="F3088" s="80" t="s">
        <v>200</v>
      </c>
      <c r="G3088" s="70" t="s">
        <v>201</v>
      </c>
      <c r="H3088" s="80" t="s">
        <v>201</v>
      </c>
      <c r="I3088" s="80">
        <v>24929655.050000001</v>
      </c>
      <c r="J3088" s="162" t="s">
        <v>201</v>
      </c>
      <c r="K3088" s="162">
        <v>0.49527336968350427</v>
      </c>
      <c r="L3088" s="80">
        <v>25753955.050000001</v>
      </c>
    </row>
    <row r="3089" spans="1:12" ht="31.5" customHeight="1" x14ac:dyDescent="0.25">
      <c r="A3089" s="88">
        <v>2562</v>
      </c>
      <c r="B3089" s="69" t="s">
        <v>3315</v>
      </c>
      <c r="C3089" s="67" t="s">
        <v>78</v>
      </c>
      <c r="D3089" s="69" t="s">
        <v>3228</v>
      </c>
      <c r="E3089" s="73">
        <v>92.6</v>
      </c>
      <c r="F3089" s="67" t="s">
        <v>350</v>
      </c>
      <c r="G3089" s="70">
        <v>523</v>
      </c>
      <c r="H3089" s="8" t="s">
        <v>15</v>
      </c>
      <c r="I3089" s="80">
        <v>39489990.039999999</v>
      </c>
      <c r="J3089" s="164">
        <v>2.8756325223151559E-3</v>
      </c>
      <c r="K3089" s="164">
        <v>8.2199551976313817E-2</v>
      </c>
      <c r="L3089" s="80">
        <v>44976832.439999998</v>
      </c>
    </row>
    <row r="3090" spans="1:12" ht="31.5" customHeight="1" x14ac:dyDescent="0.25">
      <c r="A3090" s="64">
        <v>2563</v>
      </c>
      <c r="B3090" s="69" t="s">
        <v>3303</v>
      </c>
      <c r="C3090" s="67" t="s">
        <v>78</v>
      </c>
      <c r="D3090" s="69" t="s">
        <v>3228</v>
      </c>
      <c r="E3090" s="73">
        <v>86.8</v>
      </c>
      <c r="F3090" s="67" t="s">
        <v>350</v>
      </c>
      <c r="G3090" s="70">
        <v>1242</v>
      </c>
      <c r="H3090" s="8" t="s">
        <v>15</v>
      </c>
      <c r="I3090" s="80">
        <v>60906160</v>
      </c>
      <c r="J3090" s="164">
        <v>6.8289399478306378E-3</v>
      </c>
      <c r="K3090" s="164">
        <v>0.12677792674869173</v>
      </c>
      <c r="L3090" s="80">
        <v>67783221</v>
      </c>
    </row>
    <row r="3091" spans="1:12" ht="47.25" customHeight="1" x14ac:dyDescent="0.25">
      <c r="A3091" s="64">
        <v>2564</v>
      </c>
      <c r="B3091" s="84" t="s">
        <v>3316</v>
      </c>
      <c r="C3091" s="69" t="s">
        <v>74</v>
      </c>
      <c r="D3091" s="69" t="s">
        <v>3317</v>
      </c>
      <c r="E3091" s="78">
        <v>100</v>
      </c>
      <c r="F3091" s="69" t="s">
        <v>3318</v>
      </c>
      <c r="G3091" s="70">
        <f>228+31</f>
        <v>259</v>
      </c>
      <c r="H3091" s="80" t="s">
        <v>15</v>
      </c>
      <c r="I3091" s="80">
        <v>34475068.799999997</v>
      </c>
      <c r="J3091" s="166">
        <v>1.4240704078004309E-3</v>
      </c>
      <c r="K3091" s="166">
        <v>7.1760848935189914E-2</v>
      </c>
      <c r="L3091" s="80">
        <v>50322699.600000001</v>
      </c>
    </row>
    <row r="3092" spans="1:12" ht="47.25" customHeight="1" x14ac:dyDescent="0.25">
      <c r="A3092" s="88">
        <v>2565</v>
      </c>
      <c r="B3092" s="84" t="s">
        <v>3319</v>
      </c>
      <c r="C3092" s="69" t="s">
        <v>74</v>
      </c>
      <c r="D3092" s="69" t="s">
        <v>3317</v>
      </c>
      <c r="E3092" s="78">
        <v>100</v>
      </c>
      <c r="F3092" s="69" t="s">
        <v>3318</v>
      </c>
      <c r="G3092" s="70">
        <f>126+28</f>
        <v>154</v>
      </c>
      <c r="H3092" s="80" t="s">
        <v>15</v>
      </c>
      <c r="I3092" s="80">
        <v>23260282.899999999</v>
      </c>
      <c r="J3092" s="166">
        <v>8.4674456680025622E-4</v>
      </c>
      <c r="K3092" s="166">
        <v>4.8416948985948983E-2</v>
      </c>
      <c r="L3092" s="80">
        <v>31885286.109999999</v>
      </c>
    </row>
    <row r="3093" spans="1:12" ht="47.25" customHeight="1" x14ac:dyDescent="0.25">
      <c r="A3093" s="64">
        <v>2566</v>
      </c>
      <c r="B3093" s="84" t="s">
        <v>3320</v>
      </c>
      <c r="C3093" s="69" t="s">
        <v>74</v>
      </c>
      <c r="D3093" s="69" t="s">
        <v>3317</v>
      </c>
      <c r="E3093" s="78">
        <v>100</v>
      </c>
      <c r="F3093" s="69" t="s">
        <v>3318</v>
      </c>
      <c r="G3093" s="70">
        <f>316+34</f>
        <v>350</v>
      </c>
      <c r="H3093" s="80" t="s">
        <v>15</v>
      </c>
      <c r="I3093" s="80">
        <v>31201958.27</v>
      </c>
      <c r="J3093" s="166">
        <v>1.9244194700005824E-3</v>
      </c>
      <c r="K3093" s="166">
        <v>6.4947775068561142E-2</v>
      </c>
      <c r="L3093" s="80">
        <v>47771169.859999999</v>
      </c>
    </row>
    <row r="3094" spans="1:12" ht="47.25" customHeight="1" x14ac:dyDescent="0.25">
      <c r="A3094" s="64">
        <v>2567</v>
      </c>
      <c r="B3094" s="84" t="s">
        <v>3321</v>
      </c>
      <c r="C3094" s="69" t="s">
        <v>74</v>
      </c>
      <c r="D3094" s="69" t="s">
        <v>3317</v>
      </c>
      <c r="E3094" s="78">
        <v>100</v>
      </c>
      <c r="F3094" s="69" t="s">
        <v>3318</v>
      </c>
      <c r="G3094" s="70">
        <f>112+25</f>
        <v>137</v>
      </c>
      <c r="H3094" s="80" t="s">
        <v>15</v>
      </c>
      <c r="I3094" s="80">
        <v>20471226.440000001</v>
      </c>
      <c r="J3094" s="166">
        <v>7.5327276397165648E-4</v>
      </c>
      <c r="K3094" s="166">
        <v>4.2611447611640617E-2</v>
      </c>
      <c r="L3094" s="80">
        <v>28578397.5</v>
      </c>
    </row>
    <row r="3095" spans="1:12" ht="31.5" customHeight="1" x14ac:dyDescent="0.25">
      <c r="A3095" s="64">
        <v>2568</v>
      </c>
      <c r="B3095" s="84" t="s">
        <v>3322</v>
      </c>
      <c r="C3095" s="69" t="s">
        <v>74</v>
      </c>
      <c r="D3095" s="69" t="s">
        <v>3317</v>
      </c>
      <c r="E3095" s="78">
        <v>100</v>
      </c>
      <c r="F3095" s="69" t="s">
        <v>3323</v>
      </c>
      <c r="G3095" s="70">
        <f>918</f>
        <v>918</v>
      </c>
      <c r="H3095" s="80" t="s">
        <v>15</v>
      </c>
      <c r="I3095" s="80">
        <v>74662602.959999993</v>
      </c>
      <c r="J3095" s="166">
        <v>5.0474773527443848E-3</v>
      </c>
      <c r="K3095" s="166">
        <v>0.15541235909355527</v>
      </c>
      <c r="L3095" s="80">
        <v>116397248.36</v>
      </c>
    </row>
    <row r="3096" spans="1:12" ht="47.25" customHeight="1" x14ac:dyDescent="0.25">
      <c r="A3096" s="88">
        <v>2569</v>
      </c>
      <c r="B3096" s="84" t="s">
        <v>3324</v>
      </c>
      <c r="C3096" s="69" t="s">
        <v>74</v>
      </c>
      <c r="D3096" s="69" t="s">
        <v>3317</v>
      </c>
      <c r="E3096" s="78">
        <v>100</v>
      </c>
      <c r="F3096" s="69" t="s">
        <v>3318</v>
      </c>
      <c r="G3096" s="70">
        <f>29+9</f>
        <v>38</v>
      </c>
      <c r="H3096" s="80" t="s">
        <v>15</v>
      </c>
      <c r="I3096" s="80">
        <v>11194053.42</v>
      </c>
      <c r="J3096" s="166">
        <v>2.0893697102863465E-4</v>
      </c>
      <c r="K3096" s="166">
        <v>2.3300744694817438E-2</v>
      </c>
      <c r="L3096" s="80">
        <v>16493137.140000001</v>
      </c>
    </row>
    <row r="3097" spans="1:12" ht="47.25" customHeight="1" x14ac:dyDescent="0.25">
      <c r="A3097" s="64">
        <v>2570</v>
      </c>
      <c r="B3097" s="84" t="s">
        <v>3325</v>
      </c>
      <c r="C3097" s="69" t="s">
        <v>74</v>
      </c>
      <c r="D3097" s="69" t="s">
        <v>3317</v>
      </c>
      <c r="E3097" s="78">
        <v>100</v>
      </c>
      <c r="F3097" s="69" t="s">
        <v>3318</v>
      </c>
      <c r="G3097" s="70">
        <f>126+27</f>
        <v>153</v>
      </c>
      <c r="H3097" s="80" t="s">
        <v>15</v>
      </c>
      <c r="I3097" s="80">
        <v>24802911.530000001</v>
      </c>
      <c r="J3097" s="166">
        <v>8.4124622545739746E-4</v>
      </c>
      <c r="K3097" s="166">
        <v>5.1627974922481099E-2</v>
      </c>
      <c r="L3097" s="80">
        <v>33854035.609999999</v>
      </c>
    </row>
    <row r="3098" spans="1:12" ht="47.25" customHeight="1" x14ac:dyDescent="0.25">
      <c r="A3098" s="64">
        <v>2571</v>
      </c>
      <c r="B3098" s="84" t="s">
        <v>3326</v>
      </c>
      <c r="C3098" s="69" t="s">
        <v>74</v>
      </c>
      <c r="D3098" s="69" t="s">
        <v>3317</v>
      </c>
      <c r="E3098" s="78">
        <v>100</v>
      </c>
      <c r="F3098" s="69" t="s">
        <v>3318</v>
      </c>
      <c r="G3098" s="70">
        <f>101+11</f>
        <v>112</v>
      </c>
      <c r="H3098" s="80" t="s">
        <v>15</v>
      </c>
      <c r="I3098" s="80">
        <v>25271908.329999998</v>
      </c>
      <c r="J3098" s="166">
        <v>6.1581423040018635E-4</v>
      </c>
      <c r="K3098" s="166">
        <v>5.2604205273496019E-2</v>
      </c>
      <c r="L3098" s="80">
        <v>34055956.460000001</v>
      </c>
    </row>
    <row r="3099" spans="1:12" ht="47.25" customHeight="1" x14ac:dyDescent="0.25">
      <c r="A3099" s="88">
        <v>2572</v>
      </c>
      <c r="B3099" s="84" t="s">
        <v>3327</v>
      </c>
      <c r="C3099" s="69" t="s">
        <v>74</v>
      </c>
      <c r="D3099" s="69" t="s">
        <v>3317</v>
      </c>
      <c r="E3099" s="78">
        <v>100</v>
      </c>
      <c r="F3099" s="69" t="s">
        <v>3318</v>
      </c>
      <c r="G3099" s="70">
        <f>41+13</f>
        <v>54</v>
      </c>
      <c r="H3099" s="80" t="s">
        <v>15</v>
      </c>
      <c r="I3099" s="80">
        <v>14302865.109999999</v>
      </c>
      <c r="J3099" s="166">
        <v>2.9691043251437555E-4</v>
      </c>
      <c r="K3099" s="166">
        <v>2.9771825792530647E-2</v>
      </c>
      <c r="L3099" s="80">
        <v>21051341.539999999</v>
      </c>
    </row>
    <row r="3100" spans="1:12" ht="47.25" customHeight="1" x14ac:dyDescent="0.25">
      <c r="A3100" s="64">
        <v>2573</v>
      </c>
      <c r="B3100" s="84" t="s">
        <v>3328</v>
      </c>
      <c r="C3100" s="69" t="s">
        <v>74</v>
      </c>
      <c r="D3100" s="69" t="s">
        <v>3317</v>
      </c>
      <c r="E3100" s="78">
        <v>100</v>
      </c>
      <c r="F3100" s="69" t="s">
        <v>3318</v>
      </c>
      <c r="G3100" s="70">
        <f>119+20</f>
        <v>139</v>
      </c>
      <c r="H3100" s="80" t="s">
        <v>15</v>
      </c>
      <c r="I3100" s="80">
        <v>28726228.449999999</v>
      </c>
      <c r="J3100" s="166">
        <v>7.642694466573741E-4</v>
      </c>
      <c r="K3100" s="166">
        <v>5.9794472122364696E-2</v>
      </c>
      <c r="L3100" s="80">
        <v>38447121.619999997</v>
      </c>
    </row>
    <row r="3101" spans="1:12" ht="47.25" customHeight="1" x14ac:dyDescent="0.25">
      <c r="A3101" s="64">
        <v>2574</v>
      </c>
      <c r="B3101" s="84" t="s">
        <v>3329</v>
      </c>
      <c r="C3101" s="69" t="s">
        <v>74</v>
      </c>
      <c r="D3101" s="69" t="s">
        <v>3317</v>
      </c>
      <c r="E3101" s="78">
        <v>100</v>
      </c>
      <c r="F3101" s="69" t="s">
        <v>3318</v>
      </c>
      <c r="G3101" s="70">
        <f>89+14</f>
        <v>103</v>
      </c>
      <c r="H3101" s="80" t="s">
        <v>15</v>
      </c>
      <c r="I3101" s="80">
        <v>19380681.07</v>
      </c>
      <c r="J3101" s="166">
        <v>5.663291583144571E-4</v>
      </c>
      <c r="K3101" s="166">
        <v>4.0341446005333716E-2</v>
      </c>
      <c r="L3101" s="80">
        <v>27657550.329999998</v>
      </c>
    </row>
    <row r="3102" spans="1:12" ht="47.25" customHeight="1" x14ac:dyDescent="0.25">
      <c r="A3102" s="88">
        <v>2575</v>
      </c>
      <c r="B3102" s="84" t="s">
        <v>3330</v>
      </c>
      <c r="C3102" s="69" t="s">
        <v>74</v>
      </c>
      <c r="D3102" s="69" t="s">
        <v>3317</v>
      </c>
      <c r="E3102" s="78">
        <v>100</v>
      </c>
      <c r="F3102" s="69" t="s">
        <v>3318</v>
      </c>
      <c r="G3102" s="70">
        <f>91+25</f>
        <v>116</v>
      </c>
      <c r="H3102" s="80" t="s">
        <v>15</v>
      </c>
      <c r="I3102" s="80">
        <v>29105730.91</v>
      </c>
      <c r="J3102" s="166">
        <v>6.3780759577162149E-4</v>
      </c>
      <c r="K3102" s="166">
        <v>6.0584417426334421E-2</v>
      </c>
      <c r="L3102" s="80">
        <v>39603577.520000003</v>
      </c>
    </row>
    <row r="3103" spans="1:12" ht="47.25" customHeight="1" x14ac:dyDescent="0.25">
      <c r="A3103" s="64">
        <v>2576</v>
      </c>
      <c r="B3103" s="84" t="s">
        <v>3331</v>
      </c>
      <c r="C3103" s="69" t="s">
        <v>74</v>
      </c>
      <c r="D3103" s="69" t="s">
        <v>3317</v>
      </c>
      <c r="E3103" s="78">
        <v>100</v>
      </c>
      <c r="F3103" s="69" t="s">
        <v>3318</v>
      </c>
      <c r="G3103" s="70">
        <f>90+23</f>
        <v>113</v>
      </c>
      <c r="H3103" s="80" t="s">
        <v>15</v>
      </c>
      <c r="I3103" s="80">
        <v>20045916.829999998</v>
      </c>
      <c r="J3103" s="166">
        <v>6.2131257174304511E-4</v>
      </c>
      <c r="K3103" s="166">
        <v>4.1726153405240232E-2</v>
      </c>
      <c r="L3103" s="80">
        <v>29803506.210000001</v>
      </c>
    </row>
    <row r="3104" spans="1:12" ht="47.25" customHeight="1" x14ac:dyDescent="0.25">
      <c r="A3104" s="64">
        <v>2577</v>
      </c>
      <c r="B3104" s="84" t="s">
        <v>3332</v>
      </c>
      <c r="C3104" s="69" t="s">
        <v>74</v>
      </c>
      <c r="D3104" s="69" t="s">
        <v>3317</v>
      </c>
      <c r="E3104" s="78">
        <v>100</v>
      </c>
      <c r="F3104" s="69" t="s">
        <v>3318</v>
      </c>
      <c r="G3104" s="70">
        <f>26+22</f>
        <v>48</v>
      </c>
      <c r="H3104" s="80" t="s">
        <v>15</v>
      </c>
      <c r="I3104" s="80">
        <v>8893273.0700000003</v>
      </c>
      <c r="J3104" s="166">
        <v>2.6392038445722274E-4</v>
      </c>
      <c r="K3104" s="166">
        <v>1.8511604110726613E-2</v>
      </c>
      <c r="L3104" s="80">
        <v>13705161.32</v>
      </c>
    </row>
    <row r="3105" spans="1:12" ht="47.25" customHeight="1" x14ac:dyDescent="0.25">
      <c r="A3105" s="64">
        <v>2578</v>
      </c>
      <c r="B3105" s="84" t="s">
        <v>3333</v>
      </c>
      <c r="C3105" s="69" t="s">
        <v>74</v>
      </c>
      <c r="D3105" s="69" t="s">
        <v>3317</v>
      </c>
      <c r="E3105" s="78">
        <v>100</v>
      </c>
      <c r="F3105" s="69" t="s">
        <v>3318</v>
      </c>
      <c r="G3105" s="70">
        <f>96+34</f>
        <v>130</v>
      </c>
      <c r="H3105" s="80" t="s">
        <v>15</v>
      </c>
      <c r="I3105" s="80">
        <v>21387654.25</v>
      </c>
      <c r="J3105" s="166">
        <v>7.1478437457164485E-4</v>
      </c>
      <c r="K3105" s="166">
        <v>4.451901850047426E-2</v>
      </c>
      <c r="L3105" s="80">
        <v>31531156.859999999</v>
      </c>
    </row>
    <row r="3106" spans="1:12" ht="47.25" customHeight="1" x14ac:dyDescent="0.25">
      <c r="A3106" s="88">
        <v>2579</v>
      </c>
      <c r="B3106" s="84" t="s">
        <v>3334</v>
      </c>
      <c r="C3106" s="69" t="s">
        <v>74</v>
      </c>
      <c r="D3106" s="69" t="s">
        <v>3317</v>
      </c>
      <c r="E3106" s="78">
        <v>100</v>
      </c>
      <c r="F3106" s="69" t="s">
        <v>3318</v>
      </c>
      <c r="G3106" s="70">
        <f>122+21</f>
        <v>143</v>
      </c>
      <c r="H3106" s="80" t="s">
        <v>15</v>
      </c>
      <c r="I3106" s="80">
        <v>41277517.590000004</v>
      </c>
      <c r="J3106" s="166">
        <v>7.8626281202880935E-4</v>
      </c>
      <c r="K3106" s="166">
        <v>8.592034207037276E-2</v>
      </c>
      <c r="L3106" s="80">
        <v>50994619.32</v>
      </c>
    </row>
    <row r="3107" spans="1:12" ht="47.25" customHeight="1" x14ac:dyDescent="0.25">
      <c r="A3107" s="64">
        <v>2580</v>
      </c>
      <c r="B3107" s="84" t="s">
        <v>3335</v>
      </c>
      <c r="C3107" s="69" t="s">
        <v>74</v>
      </c>
      <c r="D3107" s="69" t="s">
        <v>3317</v>
      </c>
      <c r="E3107" s="78">
        <v>100</v>
      </c>
      <c r="F3107" s="69" t="s">
        <v>3318</v>
      </c>
      <c r="G3107" s="70">
        <f>26+11</f>
        <v>37</v>
      </c>
      <c r="H3107" s="80" t="s">
        <v>15</v>
      </c>
      <c r="I3107" s="80">
        <v>11165017.130000001</v>
      </c>
      <c r="J3107" s="166">
        <v>2.0343862968577584E-4</v>
      </c>
      <c r="K3107" s="166">
        <v>2.3240304820645867E-2</v>
      </c>
      <c r="L3107" s="80">
        <v>17158219.670000002</v>
      </c>
    </row>
    <row r="3108" spans="1:12" ht="47.25" customHeight="1" x14ac:dyDescent="0.25">
      <c r="A3108" s="64">
        <v>2581</v>
      </c>
      <c r="B3108" s="84" t="s">
        <v>3336</v>
      </c>
      <c r="C3108" s="69" t="s">
        <v>74</v>
      </c>
      <c r="D3108" s="69" t="s">
        <v>3317</v>
      </c>
      <c r="E3108" s="78">
        <v>100</v>
      </c>
      <c r="F3108" s="69" t="s">
        <v>3318</v>
      </c>
      <c r="G3108" s="70">
        <f>255+71</f>
        <v>326</v>
      </c>
      <c r="H3108" s="80" t="s">
        <v>15</v>
      </c>
      <c r="I3108" s="80">
        <v>41472358.630000003</v>
      </c>
      <c r="J3108" s="166">
        <v>1.7924592777719709E-3</v>
      </c>
      <c r="K3108" s="166">
        <v>8.6325909308510224E-2</v>
      </c>
      <c r="L3108" s="80">
        <v>61482214.600000001</v>
      </c>
    </row>
    <row r="3109" spans="1:12" ht="47.25" customHeight="1" x14ac:dyDescent="0.25">
      <c r="A3109" s="88">
        <v>2582</v>
      </c>
      <c r="B3109" s="84" t="s">
        <v>3337</v>
      </c>
      <c r="C3109" s="69" t="s">
        <v>74</v>
      </c>
      <c r="D3109" s="69" t="s">
        <v>3317</v>
      </c>
      <c r="E3109" s="78">
        <v>100</v>
      </c>
      <c r="F3109" s="69" t="s">
        <v>3318</v>
      </c>
      <c r="G3109" s="70">
        <f>8+32</f>
        <v>40</v>
      </c>
      <c r="H3109" s="80" t="s">
        <v>15</v>
      </c>
      <c r="I3109" s="80">
        <v>9513482.5899999999</v>
      </c>
      <c r="J3109" s="166">
        <v>2.1993365371435227E-4</v>
      </c>
      <c r="K3109" s="166">
        <v>1.9802588094865511E-2</v>
      </c>
      <c r="L3109" s="80">
        <v>53277231.520000003</v>
      </c>
    </row>
    <row r="3110" spans="1:12" ht="47.25" customHeight="1" x14ac:dyDescent="0.25">
      <c r="A3110" s="64">
        <v>2583</v>
      </c>
      <c r="B3110" s="84" t="s">
        <v>3338</v>
      </c>
      <c r="C3110" s="69" t="s">
        <v>74</v>
      </c>
      <c r="D3110" s="69" t="s">
        <v>3317</v>
      </c>
      <c r="E3110" s="78">
        <v>100</v>
      </c>
      <c r="F3110" s="69" t="s">
        <v>3318</v>
      </c>
      <c r="G3110" s="70">
        <f>77+26</f>
        <v>103</v>
      </c>
      <c r="H3110" s="80" t="s">
        <v>15</v>
      </c>
      <c r="I3110" s="80">
        <v>21099717.300000001</v>
      </c>
      <c r="J3110" s="166">
        <v>5.663291583144571E-4</v>
      </c>
      <c r="K3110" s="166">
        <v>4.391966944357522E-2</v>
      </c>
      <c r="L3110" s="80">
        <v>30051370.25</v>
      </c>
    </row>
    <row r="3111" spans="1:12" ht="47.25" customHeight="1" x14ac:dyDescent="0.25">
      <c r="A3111" s="64">
        <v>2584</v>
      </c>
      <c r="B3111" s="84" t="s">
        <v>3339</v>
      </c>
      <c r="C3111" s="69" t="s">
        <v>74</v>
      </c>
      <c r="D3111" s="69" t="s">
        <v>3317</v>
      </c>
      <c r="E3111" s="78">
        <v>100</v>
      </c>
      <c r="F3111" s="69" t="s">
        <v>3318</v>
      </c>
      <c r="G3111" s="70">
        <f>122+26</f>
        <v>148</v>
      </c>
      <c r="H3111" s="80" t="s">
        <v>15</v>
      </c>
      <c r="I3111" s="80">
        <v>24136711.129999999</v>
      </c>
      <c r="J3111" s="166">
        <v>8.1375451874310335E-4</v>
      </c>
      <c r="K3111" s="166">
        <v>5.0241259596623268E-2</v>
      </c>
      <c r="L3111" s="80">
        <v>34951030.280000001</v>
      </c>
    </row>
    <row r="3112" spans="1:12" ht="31.5" customHeight="1" x14ac:dyDescent="0.25">
      <c r="A3112" s="88">
        <v>2585</v>
      </c>
      <c r="B3112" s="84" t="s">
        <v>3340</v>
      </c>
      <c r="C3112" s="69" t="s">
        <v>74</v>
      </c>
      <c r="D3112" s="69" t="s">
        <v>3317</v>
      </c>
      <c r="E3112" s="78">
        <v>100</v>
      </c>
      <c r="F3112" s="69" t="s">
        <v>3323</v>
      </c>
      <c r="G3112" s="70">
        <f>470</f>
        <v>470</v>
      </c>
      <c r="H3112" s="80" t="s">
        <v>15</v>
      </c>
      <c r="I3112" s="80">
        <v>40672593.32</v>
      </c>
      <c r="J3112" s="166">
        <v>2.5842204311436394E-3</v>
      </c>
      <c r="K3112" s="166">
        <v>8.466117477447746E-2</v>
      </c>
      <c r="L3112" s="80">
        <v>54732516.950000003</v>
      </c>
    </row>
    <row r="3113" spans="1:12" ht="47.25" customHeight="1" x14ac:dyDescent="0.25">
      <c r="A3113" s="64">
        <v>2586</v>
      </c>
      <c r="B3113" s="84" t="s">
        <v>3341</v>
      </c>
      <c r="C3113" s="69" t="s">
        <v>74</v>
      </c>
      <c r="D3113" s="69" t="s">
        <v>3317</v>
      </c>
      <c r="E3113" s="78">
        <v>100</v>
      </c>
      <c r="F3113" s="69" t="s">
        <v>3318</v>
      </c>
      <c r="G3113" s="70">
        <f>776+106</f>
        <v>882</v>
      </c>
      <c r="H3113" s="80" t="s">
        <v>15</v>
      </c>
      <c r="I3113" s="80">
        <v>46457616.549999997</v>
      </c>
      <c r="J3113" s="166">
        <v>4.8495370644014678E-3</v>
      </c>
      <c r="K3113" s="166">
        <v>9.670286729445278E-2</v>
      </c>
      <c r="L3113" s="80">
        <v>89747520.430000007</v>
      </c>
    </row>
    <row r="3114" spans="1:12" ht="31.5" customHeight="1" x14ac:dyDescent="0.25">
      <c r="A3114" s="64">
        <v>2587</v>
      </c>
      <c r="B3114" s="84" t="s">
        <v>3342</v>
      </c>
      <c r="C3114" s="69" t="s">
        <v>74</v>
      </c>
      <c r="D3114" s="69" t="s">
        <v>3317</v>
      </c>
      <c r="E3114" s="78">
        <v>100</v>
      </c>
      <c r="F3114" s="69" t="s">
        <v>3323</v>
      </c>
      <c r="G3114" s="70">
        <f>860</f>
        <v>860</v>
      </c>
      <c r="H3114" s="80" t="s">
        <v>15</v>
      </c>
      <c r="I3114" s="80">
        <v>42695788.93</v>
      </c>
      <c r="J3114" s="166">
        <v>4.7285735548585738E-3</v>
      </c>
      <c r="K3114" s="166">
        <v>8.8872514725031798E-2</v>
      </c>
      <c r="L3114" s="80">
        <v>72739034.579999998</v>
      </c>
    </row>
    <row r="3115" spans="1:12" ht="31.5" customHeight="1" x14ac:dyDescent="0.25">
      <c r="A3115" s="64">
        <v>2588</v>
      </c>
      <c r="B3115" s="84" t="s">
        <v>3343</v>
      </c>
      <c r="C3115" s="69" t="s">
        <v>74</v>
      </c>
      <c r="D3115" s="69" t="s">
        <v>3317</v>
      </c>
      <c r="E3115" s="78">
        <v>100</v>
      </c>
      <c r="F3115" s="69" t="s">
        <v>3323</v>
      </c>
      <c r="G3115" s="70">
        <f>405</f>
        <v>405</v>
      </c>
      <c r="H3115" s="80" t="s">
        <v>15</v>
      </c>
      <c r="I3115" s="80">
        <v>28216779.559999999</v>
      </c>
      <c r="J3115" s="166">
        <v>2.2268282438578165E-3</v>
      </c>
      <c r="K3115" s="166">
        <v>5.8734039580588593E-2</v>
      </c>
      <c r="L3115" s="80">
        <v>44509401.759999998</v>
      </c>
    </row>
    <row r="3116" spans="1:12" ht="31.5" customHeight="1" x14ac:dyDescent="0.25">
      <c r="A3116" s="88">
        <v>2589</v>
      </c>
      <c r="B3116" s="84" t="s">
        <v>3344</v>
      </c>
      <c r="C3116" s="69" t="s">
        <v>74</v>
      </c>
      <c r="D3116" s="69" t="s">
        <v>3317</v>
      </c>
      <c r="E3116" s="78">
        <v>100</v>
      </c>
      <c r="F3116" s="69" t="s">
        <v>3323</v>
      </c>
      <c r="G3116" s="70">
        <f>412</f>
        <v>412</v>
      </c>
      <c r="H3116" s="80" t="s">
        <v>15</v>
      </c>
      <c r="I3116" s="80">
        <v>33513268.579999998</v>
      </c>
      <c r="J3116" s="166">
        <v>2.2653166332578284E-3</v>
      </c>
      <c r="K3116" s="166">
        <v>6.9758834067760483E-2</v>
      </c>
      <c r="L3116" s="80">
        <v>46025706.880000003</v>
      </c>
    </row>
    <row r="3117" spans="1:12" ht="31.5" customHeight="1" x14ac:dyDescent="0.25">
      <c r="A3117" s="64">
        <v>2590</v>
      </c>
      <c r="B3117" s="84" t="s">
        <v>3345</v>
      </c>
      <c r="C3117" s="69" t="s">
        <v>74</v>
      </c>
      <c r="D3117" s="69" t="s">
        <v>3317</v>
      </c>
      <c r="E3117" s="78">
        <v>100</v>
      </c>
      <c r="F3117" s="69" t="s">
        <v>3323</v>
      </c>
      <c r="G3117" s="70">
        <f>40</f>
        <v>40</v>
      </c>
      <c r="H3117" s="80" t="s">
        <v>15</v>
      </c>
      <c r="I3117" s="80">
        <v>4407053.8899999997</v>
      </c>
      <c r="J3117" s="166">
        <v>2.1993365371435227E-4</v>
      </c>
      <c r="K3117" s="166">
        <v>9.173409639418359E-3</v>
      </c>
      <c r="L3117" s="80">
        <v>6095749.0499999998</v>
      </c>
    </row>
    <row r="3118" spans="1:12" ht="47.25" customHeight="1" x14ac:dyDescent="0.25">
      <c r="A3118" s="64">
        <v>2591</v>
      </c>
      <c r="B3118" s="84" t="s">
        <v>3346</v>
      </c>
      <c r="C3118" s="69" t="s">
        <v>74</v>
      </c>
      <c r="D3118" s="69" t="s">
        <v>3317</v>
      </c>
      <c r="E3118" s="78">
        <v>100</v>
      </c>
      <c r="F3118" s="69" t="s">
        <v>3318</v>
      </c>
      <c r="G3118" s="70">
        <f>78+28</f>
        <v>106</v>
      </c>
      <c r="H3118" s="80" t="s">
        <v>15</v>
      </c>
      <c r="I3118" s="80">
        <v>20504562.309999999</v>
      </c>
      <c r="J3118" s="166">
        <v>5.8282418234303348E-4</v>
      </c>
      <c r="K3118" s="166">
        <v>4.2680837185453242E-2</v>
      </c>
      <c r="L3118" s="80">
        <v>31467786.629999999</v>
      </c>
    </row>
    <row r="3119" spans="1:12" ht="47.25" customHeight="1" x14ac:dyDescent="0.25">
      <c r="A3119" s="88">
        <v>2592</v>
      </c>
      <c r="B3119" s="84" t="s">
        <v>3347</v>
      </c>
      <c r="C3119" s="69" t="s">
        <v>74</v>
      </c>
      <c r="D3119" s="69" t="s">
        <v>3317</v>
      </c>
      <c r="E3119" s="78">
        <v>100</v>
      </c>
      <c r="F3119" s="69" t="s">
        <v>3318</v>
      </c>
      <c r="G3119" s="70">
        <f>68+17</f>
        <v>85</v>
      </c>
      <c r="H3119" s="80" t="s">
        <v>15</v>
      </c>
      <c r="I3119" s="80">
        <v>17526952.75</v>
      </c>
      <c r="J3119" s="166">
        <v>4.6735901414299855E-4</v>
      </c>
      <c r="K3119" s="166">
        <v>3.6482857101273185E-2</v>
      </c>
      <c r="L3119" s="80">
        <v>25264850.989999998</v>
      </c>
    </row>
    <row r="3120" spans="1:12" ht="47.25" customHeight="1" x14ac:dyDescent="0.25">
      <c r="A3120" s="64">
        <v>2593</v>
      </c>
      <c r="B3120" s="84" t="s">
        <v>3348</v>
      </c>
      <c r="C3120" s="69" t="s">
        <v>74</v>
      </c>
      <c r="D3120" s="69" t="s">
        <v>3317</v>
      </c>
      <c r="E3120" s="78">
        <v>100</v>
      </c>
      <c r="F3120" s="69" t="s">
        <v>3318</v>
      </c>
      <c r="G3120" s="70">
        <f>174+29</f>
        <v>203</v>
      </c>
      <c r="H3120" s="80" t="s">
        <v>15</v>
      </c>
      <c r="I3120" s="80">
        <v>57018392.270000003</v>
      </c>
      <c r="J3120" s="166">
        <v>1.1161632926003377E-3</v>
      </c>
      <c r="K3120" s="166">
        <v>0.11868542621196658</v>
      </c>
      <c r="L3120" s="80">
        <v>67978465.849999994</v>
      </c>
    </row>
    <row r="3121" spans="1:12" ht="47.25" customHeight="1" x14ac:dyDescent="0.25">
      <c r="A3121" s="64">
        <v>2594</v>
      </c>
      <c r="B3121" s="84" t="s">
        <v>3349</v>
      </c>
      <c r="C3121" s="69" t="s">
        <v>74</v>
      </c>
      <c r="D3121" s="69" t="s">
        <v>3317</v>
      </c>
      <c r="E3121" s="78">
        <v>100</v>
      </c>
      <c r="F3121" s="69" t="s">
        <v>3318</v>
      </c>
      <c r="G3121" s="70">
        <f>65+16</f>
        <v>81</v>
      </c>
      <c r="H3121" s="80" t="s">
        <v>15</v>
      </c>
      <c r="I3121" s="80">
        <v>17067483.129999999</v>
      </c>
      <c r="J3121" s="166">
        <v>4.453656487715633E-4</v>
      </c>
      <c r="K3121" s="166">
        <v>3.552645784990667E-2</v>
      </c>
      <c r="L3121" s="80">
        <v>25718045.530000001</v>
      </c>
    </row>
    <row r="3122" spans="1:12" ht="47.25" customHeight="1" x14ac:dyDescent="0.25">
      <c r="A3122" s="88">
        <v>2595</v>
      </c>
      <c r="B3122" s="84" t="s">
        <v>3350</v>
      </c>
      <c r="C3122" s="69" t="s">
        <v>74</v>
      </c>
      <c r="D3122" s="69" t="s">
        <v>3317</v>
      </c>
      <c r="E3122" s="78">
        <v>100</v>
      </c>
      <c r="F3122" s="69" t="s">
        <v>3318</v>
      </c>
      <c r="G3122" s="70">
        <f>116+25</f>
        <v>141</v>
      </c>
      <c r="H3122" s="80" t="s">
        <v>15</v>
      </c>
      <c r="I3122" s="80">
        <v>26757581</v>
      </c>
      <c r="J3122" s="166">
        <v>7.7526612934309162E-4</v>
      </c>
      <c r="K3122" s="166">
        <v>5.5696675738384847E-2</v>
      </c>
      <c r="L3122" s="80">
        <v>36262637.100000001</v>
      </c>
    </row>
    <row r="3123" spans="1:12" ht="47.25" customHeight="1" x14ac:dyDescent="0.25">
      <c r="A3123" s="64">
        <v>2596</v>
      </c>
      <c r="B3123" s="84" t="s">
        <v>3351</v>
      </c>
      <c r="C3123" s="69" t="s">
        <v>74</v>
      </c>
      <c r="D3123" s="69" t="s">
        <v>3317</v>
      </c>
      <c r="E3123" s="78">
        <v>100</v>
      </c>
      <c r="F3123" s="69" t="s">
        <v>3323</v>
      </c>
      <c r="G3123" s="70">
        <f>112</f>
        <v>112</v>
      </c>
      <c r="H3123" s="80" t="s">
        <v>15</v>
      </c>
      <c r="I3123" s="80">
        <v>18188360.239999998</v>
      </c>
      <c r="J3123" s="166">
        <v>6.1581423040018635E-4</v>
      </c>
      <c r="K3123" s="166">
        <v>3.7859595846882102E-2</v>
      </c>
      <c r="L3123" s="80">
        <v>27668440.210000001</v>
      </c>
    </row>
    <row r="3124" spans="1:12" ht="31.5" customHeight="1" x14ac:dyDescent="0.25">
      <c r="A3124" s="64">
        <v>2597</v>
      </c>
      <c r="B3124" s="84" t="s">
        <v>3352</v>
      </c>
      <c r="C3124" s="69" t="s">
        <v>74</v>
      </c>
      <c r="D3124" s="69" t="s">
        <v>3317</v>
      </c>
      <c r="E3124" s="78">
        <v>100</v>
      </c>
      <c r="F3124" s="69" t="s">
        <v>3353</v>
      </c>
      <c r="G3124" s="70">
        <v>227</v>
      </c>
      <c r="H3124" s="80" t="s">
        <v>15</v>
      </c>
      <c r="I3124" s="80">
        <v>37601159.810000002</v>
      </c>
      <c r="J3124" s="166">
        <v>1.2481234848289492E-3</v>
      </c>
      <c r="K3124" s="166">
        <v>7.8267897435300979E-2</v>
      </c>
      <c r="L3124" s="80">
        <v>51573878.399999999</v>
      </c>
    </row>
    <row r="3125" spans="1:12" ht="31.5" customHeight="1" x14ac:dyDescent="0.25">
      <c r="A3125" s="64">
        <v>2598</v>
      </c>
      <c r="B3125" s="84" t="s">
        <v>3354</v>
      </c>
      <c r="C3125" s="69" t="s">
        <v>74</v>
      </c>
      <c r="D3125" s="69" t="s">
        <v>3317</v>
      </c>
      <c r="E3125" s="78">
        <v>100</v>
      </c>
      <c r="F3125" s="69" t="s">
        <v>3353</v>
      </c>
      <c r="G3125" s="70">
        <v>221</v>
      </c>
      <c r="H3125" s="80" t="s">
        <v>15</v>
      </c>
      <c r="I3125" s="80">
        <v>30781095.109999999</v>
      </c>
      <c r="J3125" s="166">
        <v>1.2151334367717962E-3</v>
      </c>
      <c r="K3125" s="166">
        <v>6.4071736275938138E-2</v>
      </c>
      <c r="L3125" s="80">
        <v>42707777.310000002</v>
      </c>
    </row>
    <row r="3126" spans="1:12" ht="31.5" customHeight="1" x14ac:dyDescent="0.25">
      <c r="A3126" s="88">
        <v>2599</v>
      </c>
      <c r="B3126" s="84" t="s">
        <v>3355</v>
      </c>
      <c r="C3126" s="69" t="s">
        <v>74</v>
      </c>
      <c r="D3126" s="69" t="s">
        <v>3317</v>
      </c>
      <c r="E3126" s="78">
        <v>100</v>
      </c>
      <c r="F3126" s="69" t="s">
        <v>3353</v>
      </c>
      <c r="G3126" s="70">
        <v>211</v>
      </c>
      <c r="H3126" s="80" t="s">
        <v>15</v>
      </c>
      <c r="I3126" s="80">
        <v>24552806.489999998</v>
      </c>
      <c r="J3126" s="166">
        <v>1.160150023343208E-3</v>
      </c>
      <c r="K3126" s="166">
        <v>5.110737407618577E-2</v>
      </c>
      <c r="L3126" s="80">
        <v>46514849.079999998</v>
      </c>
    </row>
    <row r="3127" spans="1:12" ht="31.5" customHeight="1" x14ac:dyDescent="0.25">
      <c r="A3127" s="64">
        <v>2600</v>
      </c>
      <c r="B3127" s="84" t="s">
        <v>3356</v>
      </c>
      <c r="C3127" s="69" t="s">
        <v>74</v>
      </c>
      <c r="D3127" s="69" t="s">
        <v>3317</v>
      </c>
      <c r="E3127" s="78">
        <v>100</v>
      </c>
      <c r="F3127" s="69" t="s">
        <v>3353</v>
      </c>
      <c r="G3127" s="70">
        <v>100</v>
      </c>
      <c r="H3127" s="80" t="s">
        <v>15</v>
      </c>
      <c r="I3127" s="80">
        <v>13484445</v>
      </c>
      <c r="J3127" s="166">
        <v>5.4983413428588061E-4</v>
      </c>
      <c r="K3127" s="166">
        <v>2.8068260754852421E-2</v>
      </c>
      <c r="L3127" s="80">
        <v>18786398.98</v>
      </c>
    </row>
    <row r="3128" spans="1:12" ht="31.5" customHeight="1" x14ac:dyDescent="0.25">
      <c r="A3128" s="64">
        <v>2601</v>
      </c>
      <c r="B3128" s="84" t="s">
        <v>3357</v>
      </c>
      <c r="C3128" s="69" t="s">
        <v>74</v>
      </c>
      <c r="D3128" s="69" t="s">
        <v>3317</v>
      </c>
      <c r="E3128" s="78">
        <v>100</v>
      </c>
      <c r="F3128" s="69" t="s">
        <v>3353</v>
      </c>
      <c r="G3128" s="70">
        <v>79</v>
      </c>
      <c r="H3128" s="80" t="s">
        <v>15</v>
      </c>
      <c r="I3128" s="80">
        <v>15424444.34</v>
      </c>
      <c r="J3128" s="166">
        <v>4.3436896608584573E-4</v>
      </c>
      <c r="K3128" s="166">
        <v>3.2106425272514186E-2</v>
      </c>
      <c r="L3128" s="80">
        <v>21111361.579999998</v>
      </c>
    </row>
    <row r="3129" spans="1:12" ht="31.5" customHeight="1" x14ac:dyDescent="0.25">
      <c r="A3129" s="88">
        <v>2602</v>
      </c>
      <c r="B3129" s="84" t="s">
        <v>3358</v>
      </c>
      <c r="C3129" s="69" t="s">
        <v>74</v>
      </c>
      <c r="D3129" s="69" t="s">
        <v>3317</v>
      </c>
      <c r="E3129" s="78">
        <v>100</v>
      </c>
      <c r="F3129" s="69" t="s">
        <v>3353</v>
      </c>
      <c r="G3129" s="70">
        <v>90</v>
      </c>
      <c r="H3129" s="80" t="s">
        <v>15</v>
      </c>
      <c r="I3129" s="80">
        <v>12388008.380000001</v>
      </c>
      <c r="J3129" s="166">
        <v>4.948507208572925E-4</v>
      </c>
      <c r="K3129" s="166">
        <v>2.5785996341943399E-2</v>
      </c>
      <c r="L3129" s="80">
        <v>16921067.289999999</v>
      </c>
    </row>
    <row r="3130" spans="1:12" ht="31.5" customHeight="1" x14ac:dyDescent="0.25">
      <c r="A3130" s="64">
        <v>2603</v>
      </c>
      <c r="B3130" s="84" t="s">
        <v>3359</v>
      </c>
      <c r="C3130" s="69" t="s">
        <v>74</v>
      </c>
      <c r="D3130" s="69" t="s">
        <v>3317</v>
      </c>
      <c r="E3130" s="78">
        <v>100</v>
      </c>
      <c r="F3130" s="69" t="s">
        <v>3353</v>
      </c>
      <c r="G3130" s="70">
        <v>245</v>
      </c>
      <c r="H3130" s="80" t="s">
        <v>15</v>
      </c>
      <c r="I3130" s="80">
        <v>27403663.579999998</v>
      </c>
      <c r="J3130" s="166">
        <v>1.3470936290004077E-3</v>
      </c>
      <c r="K3130" s="166">
        <v>5.7041515242317542E-2</v>
      </c>
      <c r="L3130" s="80">
        <v>38466116.329999998</v>
      </c>
    </row>
    <row r="3131" spans="1:12" ht="31.5" customHeight="1" x14ac:dyDescent="0.25">
      <c r="A3131" s="64">
        <v>2604</v>
      </c>
      <c r="B3131" s="84" t="s">
        <v>3360</v>
      </c>
      <c r="C3131" s="69" t="s">
        <v>74</v>
      </c>
      <c r="D3131" s="69" t="s">
        <v>3317</v>
      </c>
      <c r="E3131" s="78">
        <v>100</v>
      </c>
      <c r="F3131" s="69" t="s">
        <v>3353</v>
      </c>
      <c r="G3131" s="70">
        <v>152</v>
      </c>
      <c r="H3131" s="80" t="s">
        <v>15</v>
      </c>
      <c r="I3131" s="80">
        <v>23175412.98</v>
      </c>
      <c r="J3131" s="166">
        <v>8.357478841145386E-4</v>
      </c>
      <c r="K3131" s="166">
        <v>4.8240289802363494E-2</v>
      </c>
      <c r="L3131" s="80">
        <v>31953586.829999998</v>
      </c>
    </row>
    <row r="3132" spans="1:12" ht="31.5" customHeight="1" x14ac:dyDescent="0.25">
      <c r="A3132" s="88">
        <v>2605</v>
      </c>
      <c r="B3132" s="84" t="s">
        <v>3361</v>
      </c>
      <c r="C3132" s="69" t="s">
        <v>74</v>
      </c>
      <c r="D3132" s="69" t="s">
        <v>3317</v>
      </c>
      <c r="E3132" s="78">
        <v>100</v>
      </c>
      <c r="F3132" s="69" t="s">
        <v>3353</v>
      </c>
      <c r="G3132" s="70">
        <v>93</v>
      </c>
      <c r="H3132" s="80" t="s">
        <v>15</v>
      </c>
      <c r="I3132" s="80">
        <v>14171318.41</v>
      </c>
      <c r="J3132" s="166">
        <v>5.1134574488586899E-4</v>
      </c>
      <c r="K3132" s="166">
        <v>2.9498007546615423E-2</v>
      </c>
      <c r="L3132" s="80">
        <v>20070422.34</v>
      </c>
    </row>
    <row r="3133" spans="1:12" ht="63" customHeight="1" x14ac:dyDescent="0.25">
      <c r="A3133" s="64">
        <v>2606</v>
      </c>
      <c r="B3133" s="84" t="s">
        <v>3362</v>
      </c>
      <c r="C3133" s="69" t="s">
        <v>74</v>
      </c>
      <c r="D3133" s="69" t="s">
        <v>3317</v>
      </c>
      <c r="E3133" s="76">
        <v>100</v>
      </c>
      <c r="F3133" s="84" t="s">
        <v>32</v>
      </c>
      <c r="G3133" s="76">
        <v>31838</v>
      </c>
      <c r="H3133" s="86" t="s">
        <v>33</v>
      </c>
      <c r="I3133" s="86">
        <v>1150000</v>
      </c>
      <c r="J3133" s="163">
        <v>0.17682300953239077</v>
      </c>
      <c r="K3133" s="163">
        <v>5.2027898170262023E-2</v>
      </c>
      <c r="L3133" s="86">
        <v>40999205</v>
      </c>
    </row>
    <row r="3134" spans="1:12" ht="63" customHeight="1" x14ac:dyDescent="0.25">
      <c r="A3134" s="64">
        <v>2607</v>
      </c>
      <c r="B3134" s="84" t="s">
        <v>3363</v>
      </c>
      <c r="C3134" s="69" t="s">
        <v>74</v>
      </c>
      <c r="D3134" s="69" t="s">
        <v>3317</v>
      </c>
      <c r="E3134" s="76">
        <v>100</v>
      </c>
      <c r="F3134" s="84" t="s">
        <v>32</v>
      </c>
      <c r="G3134" s="76">
        <v>261685</v>
      </c>
      <c r="H3134" s="86" t="s">
        <v>33</v>
      </c>
      <c r="I3134" s="86">
        <v>7000</v>
      </c>
      <c r="J3134" s="163">
        <v>1.4533554007627263</v>
      </c>
      <c r="K3134" s="163">
        <v>3.166915540798558E-4</v>
      </c>
      <c r="L3134" s="86">
        <v>46384629</v>
      </c>
    </row>
    <row r="3135" spans="1:12" ht="47.25" customHeight="1" x14ac:dyDescent="0.25">
      <c r="A3135" s="64">
        <v>2608</v>
      </c>
      <c r="B3135" s="84" t="s">
        <v>3364</v>
      </c>
      <c r="C3135" s="69" t="s">
        <v>74</v>
      </c>
      <c r="D3135" s="69" t="s">
        <v>3317</v>
      </c>
      <c r="E3135" s="76">
        <v>100</v>
      </c>
      <c r="F3135" s="84" t="s">
        <v>32</v>
      </c>
      <c r="G3135" s="76">
        <v>5260</v>
      </c>
      <c r="H3135" s="86" t="s">
        <v>33</v>
      </c>
      <c r="I3135" s="86">
        <v>22700</v>
      </c>
      <c r="J3135" s="163">
        <v>2.9213173884677916E-2</v>
      </c>
      <c r="K3135" s="163">
        <v>1.0269854682303894E-3</v>
      </c>
      <c r="L3135" s="86">
        <v>4048520</v>
      </c>
    </row>
    <row r="3136" spans="1:12" ht="47.25" customHeight="1" x14ac:dyDescent="0.25">
      <c r="A3136" s="88">
        <v>2609</v>
      </c>
      <c r="B3136" s="84" t="s">
        <v>3365</v>
      </c>
      <c r="C3136" s="69" t="s">
        <v>74</v>
      </c>
      <c r="D3136" s="69" t="s">
        <v>3317</v>
      </c>
      <c r="E3136" s="76">
        <v>100</v>
      </c>
      <c r="F3136" s="84" t="s">
        <v>32</v>
      </c>
      <c r="G3136" s="76">
        <v>16802</v>
      </c>
      <c r="H3136" s="86" t="s">
        <v>33</v>
      </c>
      <c r="I3136" s="86">
        <v>9000</v>
      </c>
      <c r="J3136" s="163">
        <v>9.3315541370790567E-2</v>
      </c>
      <c r="K3136" s="163">
        <v>4.071748552455288E-4</v>
      </c>
      <c r="L3136" s="86">
        <v>5639100</v>
      </c>
    </row>
    <row r="3137" spans="1:12" ht="47.25" customHeight="1" x14ac:dyDescent="0.25">
      <c r="A3137" s="64">
        <v>2610</v>
      </c>
      <c r="B3137" s="84" t="s">
        <v>3366</v>
      </c>
      <c r="C3137" s="69" t="s">
        <v>74</v>
      </c>
      <c r="D3137" s="69" t="s">
        <v>3317</v>
      </c>
      <c r="E3137" s="76">
        <v>100</v>
      </c>
      <c r="F3137" s="84" t="s">
        <v>32</v>
      </c>
      <c r="G3137" s="76">
        <v>4358</v>
      </c>
      <c r="H3137" s="86" t="s">
        <v>33</v>
      </c>
      <c r="I3137" s="86">
        <v>8000</v>
      </c>
      <c r="J3137" s="163">
        <v>2.4203614408636189E-2</v>
      </c>
      <c r="K3137" s="163">
        <v>3.6193320466269233E-4</v>
      </c>
      <c r="L3137" s="86">
        <v>5064858</v>
      </c>
    </row>
    <row r="3138" spans="1:12" ht="47.25" customHeight="1" x14ac:dyDescent="0.25">
      <c r="A3138" s="64">
        <v>2611</v>
      </c>
      <c r="B3138" s="84" t="s">
        <v>3367</v>
      </c>
      <c r="C3138" s="69" t="s">
        <v>74</v>
      </c>
      <c r="D3138" s="69" t="s">
        <v>3317</v>
      </c>
      <c r="E3138" s="76">
        <v>100</v>
      </c>
      <c r="F3138" s="84" t="s">
        <v>32</v>
      </c>
      <c r="G3138" s="76">
        <v>36493</v>
      </c>
      <c r="H3138" s="86" t="s">
        <v>33</v>
      </c>
      <c r="I3138" s="86">
        <v>50000</v>
      </c>
      <c r="J3138" s="163">
        <v>0.20267611303679678</v>
      </c>
      <c r="K3138" s="163">
        <v>2.262082529141827E-3</v>
      </c>
      <c r="L3138" s="86">
        <v>21388292</v>
      </c>
    </row>
    <row r="3139" spans="1:12" ht="47.25" customHeight="1" x14ac:dyDescent="0.25">
      <c r="A3139" s="88">
        <v>2612</v>
      </c>
      <c r="B3139" s="84" t="s">
        <v>3368</v>
      </c>
      <c r="C3139" s="69" t="s">
        <v>74</v>
      </c>
      <c r="D3139" s="69" t="s">
        <v>3317</v>
      </c>
      <c r="E3139" s="76">
        <v>100</v>
      </c>
      <c r="F3139" s="84" t="s">
        <v>32</v>
      </c>
      <c r="G3139" s="76">
        <v>27174</v>
      </c>
      <c r="H3139" s="86" t="s">
        <v>33</v>
      </c>
      <c r="I3139" s="86">
        <v>690000</v>
      </c>
      <c r="J3139" s="163">
        <v>0.15091992150993114</v>
      </c>
      <c r="K3139" s="163">
        <v>3.1216738902157214E-2</v>
      </c>
      <c r="L3139" s="86">
        <v>42747155</v>
      </c>
    </row>
    <row r="3140" spans="1:12" ht="47.25" customHeight="1" x14ac:dyDescent="0.25">
      <c r="A3140" s="64">
        <v>2613</v>
      </c>
      <c r="B3140" s="84" t="s">
        <v>3369</v>
      </c>
      <c r="C3140" s="69" t="s">
        <v>74</v>
      </c>
      <c r="D3140" s="69" t="s">
        <v>3317</v>
      </c>
      <c r="E3140" s="76">
        <v>100</v>
      </c>
      <c r="F3140" s="84" t="s">
        <v>32</v>
      </c>
      <c r="G3140" s="76">
        <v>5980</v>
      </c>
      <c r="H3140" s="86" t="s">
        <v>33</v>
      </c>
      <c r="I3140" s="86">
        <v>3200</v>
      </c>
      <c r="J3140" s="163">
        <v>3.3211935328968434E-2</v>
      </c>
      <c r="K3140" s="163">
        <v>1.4477328186507691E-4</v>
      </c>
      <c r="L3140" s="86">
        <v>8048053</v>
      </c>
    </row>
    <row r="3141" spans="1:12" ht="47.25" customHeight="1" x14ac:dyDescent="0.25">
      <c r="A3141" s="64">
        <v>2614</v>
      </c>
      <c r="B3141" s="84" t="s">
        <v>3370</v>
      </c>
      <c r="C3141" s="69" t="s">
        <v>74</v>
      </c>
      <c r="D3141" s="69" t="s">
        <v>3317</v>
      </c>
      <c r="E3141" s="76">
        <v>100</v>
      </c>
      <c r="F3141" s="84" t="s">
        <v>32</v>
      </c>
      <c r="G3141" s="76">
        <v>8981</v>
      </c>
      <c r="H3141" s="86" t="s">
        <v>33</v>
      </c>
      <c r="I3141" s="86">
        <v>7200</v>
      </c>
      <c r="J3141" s="163">
        <v>4.987899518218486E-2</v>
      </c>
      <c r="K3141" s="163">
        <v>3.2573988419642308E-4</v>
      </c>
      <c r="L3141" s="86">
        <v>11675710</v>
      </c>
    </row>
    <row r="3142" spans="1:12" ht="47.25" customHeight="1" x14ac:dyDescent="0.25">
      <c r="A3142" s="88">
        <v>2615</v>
      </c>
      <c r="B3142" s="84" t="s">
        <v>3371</v>
      </c>
      <c r="C3142" s="69" t="s">
        <v>74</v>
      </c>
      <c r="D3142" s="69" t="s">
        <v>3317</v>
      </c>
      <c r="E3142" s="76">
        <v>100</v>
      </c>
      <c r="F3142" s="84" t="s">
        <v>32</v>
      </c>
      <c r="G3142" s="76">
        <v>12192</v>
      </c>
      <c r="H3142" s="86" t="s">
        <v>33</v>
      </c>
      <c r="I3142" s="86">
        <v>11000</v>
      </c>
      <c r="J3142" s="163">
        <v>6.7712360456652687E-2</v>
      </c>
      <c r="K3142" s="163">
        <v>4.9765815641120191E-4</v>
      </c>
      <c r="L3142" s="86">
        <v>4993415</v>
      </c>
    </row>
    <row r="3143" spans="1:12" ht="47.25" customHeight="1" x14ac:dyDescent="0.25">
      <c r="A3143" s="64">
        <v>2616</v>
      </c>
      <c r="B3143" s="84" t="s">
        <v>3372</v>
      </c>
      <c r="C3143" s="69" t="s">
        <v>74</v>
      </c>
      <c r="D3143" s="69" t="s">
        <v>3317</v>
      </c>
      <c r="E3143" s="76">
        <v>100</v>
      </c>
      <c r="F3143" s="84" t="s">
        <v>32</v>
      </c>
      <c r="G3143" s="76">
        <v>16427</v>
      </c>
      <c r="H3143" s="86" t="s">
        <v>33</v>
      </c>
      <c r="I3143" s="86">
        <v>16500</v>
      </c>
      <c r="J3143" s="163">
        <v>9.1232853118555918E-2</v>
      </c>
      <c r="K3143" s="163">
        <v>7.4648723461680287E-4</v>
      </c>
      <c r="L3143" s="86">
        <v>6545409</v>
      </c>
    </row>
    <row r="3144" spans="1:12" ht="47.25" customHeight="1" x14ac:dyDescent="0.25">
      <c r="A3144" s="64">
        <v>2617</v>
      </c>
      <c r="B3144" s="84" t="s">
        <v>3373</v>
      </c>
      <c r="C3144" s="69" t="s">
        <v>74</v>
      </c>
      <c r="D3144" s="69" t="s">
        <v>3317</v>
      </c>
      <c r="E3144" s="76">
        <v>100</v>
      </c>
      <c r="F3144" s="84" t="s">
        <v>32</v>
      </c>
      <c r="G3144" s="76">
        <v>25819</v>
      </c>
      <c r="H3144" s="86" t="s">
        <v>33</v>
      </c>
      <c r="I3144" s="86">
        <v>11000</v>
      </c>
      <c r="J3144" s="163">
        <v>0.14339447462518995</v>
      </c>
      <c r="K3144" s="163">
        <v>4.9765815641120191E-4</v>
      </c>
      <c r="L3144" s="86">
        <v>11193573</v>
      </c>
    </row>
    <row r="3145" spans="1:12" ht="47.25" customHeight="1" x14ac:dyDescent="0.25">
      <c r="A3145" s="64">
        <v>2618</v>
      </c>
      <c r="B3145" s="84" t="s">
        <v>3374</v>
      </c>
      <c r="C3145" s="69" t="s">
        <v>74</v>
      </c>
      <c r="D3145" s="69" t="s">
        <v>3317</v>
      </c>
      <c r="E3145" s="76">
        <v>100</v>
      </c>
      <c r="F3145" s="84" t="s">
        <v>32</v>
      </c>
      <c r="G3145" s="76">
        <v>20890</v>
      </c>
      <c r="H3145" s="86" t="s">
        <v>33</v>
      </c>
      <c r="I3145" s="86">
        <v>35000</v>
      </c>
      <c r="J3145" s="163">
        <v>0.11601962023781781</v>
      </c>
      <c r="K3145" s="163">
        <v>1.5834577703992788E-3</v>
      </c>
      <c r="L3145" s="86">
        <v>12757203</v>
      </c>
    </row>
    <row r="3146" spans="1:12" ht="47.25" customHeight="1" x14ac:dyDescent="0.25">
      <c r="A3146" s="64">
        <v>2619</v>
      </c>
      <c r="B3146" s="84" t="s">
        <v>3375</v>
      </c>
      <c r="C3146" s="69" t="s">
        <v>74</v>
      </c>
      <c r="D3146" s="69" t="s">
        <v>3317</v>
      </c>
      <c r="E3146" s="76">
        <v>100</v>
      </c>
      <c r="F3146" s="84" t="s">
        <v>32</v>
      </c>
      <c r="G3146" s="76">
        <v>5401</v>
      </c>
      <c r="H3146" s="86" t="s">
        <v>33</v>
      </c>
      <c r="I3146" s="86">
        <v>12100</v>
      </c>
      <c r="J3146" s="163">
        <v>2.9996264667518143E-2</v>
      </c>
      <c r="K3146" s="163">
        <v>5.474239720523221E-4</v>
      </c>
      <c r="L3146" s="86">
        <v>4128201</v>
      </c>
    </row>
    <row r="3147" spans="1:12" ht="47.25" customHeight="1" x14ac:dyDescent="0.25">
      <c r="A3147" s="88">
        <v>2620</v>
      </c>
      <c r="B3147" s="84" t="s">
        <v>3376</v>
      </c>
      <c r="C3147" s="69" t="s">
        <v>74</v>
      </c>
      <c r="D3147" s="69" t="s">
        <v>3317</v>
      </c>
      <c r="E3147" s="76">
        <v>100</v>
      </c>
      <c r="F3147" s="84" t="s">
        <v>32</v>
      </c>
      <c r="G3147" s="76">
        <v>15980</v>
      </c>
      <c r="H3147" s="86" t="s">
        <v>33</v>
      </c>
      <c r="I3147" s="86">
        <v>25400</v>
      </c>
      <c r="J3147" s="163">
        <v>8.8750288721892223E-2</v>
      </c>
      <c r="K3147" s="163">
        <v>1.149137924804048E-3</v>
      </c>
      <c r="L3147" s="86">
        <v>10144913</v>
      </c>
    </row>
    <row r="3148" spans="1:12" ht="47.25" customHeight="1" x14ac:dyDescent="0.25">
      <c r="A3148" s="64">
        <v>2621</v>
      </c>
      <c r="B3148" s="84" t="s">
        <v>3377</v>
      </c>
      <c r="C3148" s="69" t="s">
        <v>74</v>
      </c>
      <c r="D3148" s="69" t="s">
        <v>3317</v>
      </c>
      <c r="E3148" s="76">
        <v>100</v>
      </c>
      <c r="F3148" s="84" t="s">
        <v>32</v>
      </c>
      <c r="G3148" s="76">
        <v>17638</v>
      </c>
      <c r="H3148" s="86" t="s">
        <v>33</v>
      </c>
      <c r="I3148" s="86">
        <v>25400</v>
      </c>
      <c r="J3148" s="163">
        <v>9.7958547714439001E-2</v>
      </c>
      <c r="K3148" s="163">
        <v>1.149137924804048E-3</v>
      </c>
      <c r="L3148" s="86">
        <v>13496652</v>
      </c>
    </row>
    <row r="3149" spans="1:12" ht="47.25" customHeight="1" x14ac:dyDescent="0.25">
      <c r="A3149" s="64">
        <v>2622</v>
      </c>
      <c r="B3149" s="84" t="s">
        <v>3378</v>
      </c>
      <c r="C3149" s="69" t="s">
        <v>74</v>
      </c>
      <c r="D3149" s="69" t="s">
        <v>3317</v>
      </c>
      <c r="E3149" s="76">
        <v>100</v>
      </c>
      <c r="F3149" s="84" t="s">
        <v>32</v>
      </c>
      <c r="G3149" s="76">
        <v>11716</v>
      </c>
      <c r="H3149" s="86" t="s">
        <v>33</v>
      </c>
      <c r="I3149" s="86">
        <v>13200</v>
      </c>
      <c r="J3149" s="163">
        <v>6.5068734835149522E-2</v>
      </c>
      <c r="K3149" s="163">
        <v>5.971897876934423E-4</v>
      </c>
      <c r="L3149" s="86">
        <v>5974629</v>
      </c>
    </row>
    <row r="3150" spans="1:12" ht="47.25" customHeight="1" x14ac:dyDescent="0.25">
      <c r="A3150" s="88">
        <v>2623</v>
      </c>
      <c r="B3150" s="84" t="s">
        <v>3379</v>
      </c>
      <c r="C3150" s="69" t="s">
        <v>74</v>
      </c>
      <c r="D3150" s="69" t="s">
        <v>3317</v>
      </c>
      <c r="E3150" s="76">
        <v>100</v>
      </c>
      <c r="F3150" s="84" t="s">
        <v>32</v>
      </c>
      <c r="G3150" s="76">
        <v>13279</v>
      </c>
      <c r="H3150" s="86" t="s">
        <v>33</v>
      </c>
      <c r="I3150" s="86">
        <v>12000</v>
      </c>
      <c r="J3150" s="163">
        <v>7.3749379470463505E-2</v>
      </c>
      <c r="K3150" s="163">
        <v>5.4289980699403855E-4</v>
      </c>
      <c r="L3150" s="86">
        <v>8531487</v>
      </c>
    </row>
    <row r="3151" spans="1:12" ht="47.25" customHeight="1" x14ac:dyDescent="0.25">
      <c r="A3151" s="64">
        <v>2624</v>
      </c>
      <c r="B3151" s="84" t="s">
        <v>3380</v>
      </c>
      <c r="C3151" s="69" t="s">
        <v>74</v>
      </c>
      <c r="D3151" s="69" t="s">
        <v>3317</v>
      </c>
      <c r="E3151" s="76">
        <v>100</v>
      </c>
      <c r="F3151" s="84" t="s">
        <v>32</v>
      </c>
      <c r="G3151" s="76">
        <v>9453</v>
      </c>
      <c r="H3151" s="86" t="s">
        <v>33</v>
      </c>
      <c r="I3151" s="86">
        <v>9300</v>
      </c>
      <c r="J3151" s="163">
        <v>5.2500405462330861E-2</v>
      </c>
      <c r="K3151" s="163">
        <v>4.2074735042037985E-4</v>
      </c>
      <c r="L3151" s="86">
        <v>4847317</v>
      </c>
    </row>
    <row r="3152" spans="1:12" ht="47.25" customHeight="1" x14ac:dyDescent="0.25">
      <c r="A3152" s="64">
        <v>2625</v>
      </c>
      <c r="B3152" s="84" t="s">
        <v>3381</v>
      </c>
      <c r="C3152" s="69" t="s">
        <v>74</v>
      </c>
      <c r="D3152" s="69" t="s">
        <v>3317</v>
      </c>
      <c r="E3152" s="76">
        <v>100</v>
      </c>
      <c r="F3152" s="84" t="s">
        <v>32</v>
      </c>
      <c r="G3152" s="76">
        <v>6822</v>
      </c>
      <c r="H3152" s="86" t="s">
        <v>33</v>
      </c>
      <c r="I3152" s="86">
        <v>0</v>
      </c>
      <c r="J3152" s="163">
        <v>3.7888264684652617E-2</v>
      </c>
      <c r="K3152" s="163">
        <v>0</v>
      </c>
      <c r="L3152" s="86">
        <v>3577897</v>
      </c>
    </row>
    <row r="3153" spans="1:12" ht="47.25" customHeight="1" x14ac:dyDescent="0.25">
      <c r="A3153" s="88">
        <v>2626</v>
      </c>
      <c r="B3153" s="84" t="s">
        <v>3382</v>
      </c>
      <c r="C3153" s="69" t="s">
        <v>74</v>
      </c>
      <c r="D3153" s="69" t="s">
        <v>3317</v>
      </c>
      <c r="E3153" s="76">
        <v>100</v>
      </c>
      <c r="F3153" s="84" t="s">
        <v>32</v>
      </c>
      <c r="G3153" s="76">
        <v>17456</v>
      </c>
      <c r="H3153" s="86" t="s">
        <v>33</v>
      </c>
      <c r="I3153" s="86">
        <v>10000</v>
      </c>
      <c r="J3153" s="163">
        <v>9.6947749682687781E-2</v>
      </c>
      <c r="K3153" s="163">
        <v>4.5241650582836544E-4</v>
      </c>
      <c r="L3153" s="86">
        <v>13270363</v>
      </c>
    </row>
    <row r="3154" spans="1:12" ht="47.25" customHeight="1" x14ac:dyDescent="0.25">
      <c r="A3154" s="64">
        <v>2627</v>
      </c>
      <c r="B3154" s="84" t="s">
        <v>3383</v>
      </c>
      <c r="C3154" s="69" t="s">
        <v>74</v>
      </c>
      <c r="D3154" s="69" t="s">
        <v>3317</v>
      </c>
      <c r="E3154" s="76">
        <v>100</v>
      </c>
      <c r="F3154" s="84" t="s">
        <v>32</v>
      </c>
      <c r="G3154" s="76">
        <v>11689</v>
      </c>
      <c r="H3154" s="86" t="s">
        <v>33</v>
      </c>
      <c r="I3154" s="86">
        <v>0</v>
      </c>
      <c r="J3154" s="163">
        <v>6.491878128098863E-2</v>
      </c>
      <c r="K3154" s="163">
        <v>0</v>
      </c>
      <c r="L3154" s="86">
        <v>4480610</v>
      </c>
    </row>
    <row r="3155" spans="1:12" ht="47.25" customHeight="1" x14ac:dyDescent="0.25">
      <c r="A3155" s="64">
        <v>2628</v>
      </c>
      <c r="B3155" s="84" t="s">
        <v>3384</v>
      </c>
      <c r="C3155" s="69" t="s">
        <v>74</v>
      </c>
      <c r="D3155" s="69" t="s">
        <v>3317</v>
      </c>
      <c r="E3155" s="76">
        <v>100</v>
      </c>
      <c r="F3155" s="84" t="s">
        <v>32</v>
      </c>
      <c r="G3155" s="76">
        <v>9739</v>
      </c>
      <c r="H3155" s="86" t="s">
        <v>33</v>
      </c>
      <c r="I3155" s="86">
        <v>7000</v>
      </c>
      <c r="J3155" s="163">
        <v>5.4088802369368486E-2</v>
      </c>
      <c r="K3155" s="163">
        <v>3.166915540798558E-4</v>
      </c>
      <c r="L3155" s="86">
        <v>5380688</v>
      </c>
    </row>
    <row r="3156" spans="1:12" ht="47.25" customHeight="1" x14ac:dyDescent="0.25">
      <c r="A3156" s="64">
        <v>2629</v>
      </c>
      <c r="B3156" s="84" t="s">
        <v>3385</v>
      </c>
      <c r="C3156" s="69" t="s">
        <v>74</v>
      </c>
      <c r="D3156" s="69" t="s">
        <v>3317</v>
      </c>
      <c r="E3156" s="76">
        <v>100</v>
      </c>
      <c r="F3156" s="84" t="s">
        <v>32</v>
      </c>
      <c r="G3156" s="76">
        <v>6000</v>
      </c>
      <c r="H3156" s="86" t="s">
        <v>33</v>
      </c>
      <c r="I3156" s="86">
        <v>11500</v>
      </c>
      <c r="J3156" s="163">
        <v>3.3323012035754281E-2</v>
      </c>
      <c r="K3156" s="163">
        <v>5.2027898170262023E-4</v>
      </c>
      <c r="L3156" s="86">
        <v>4298295</v>
      </c>
    </row>
    <row r="3157" spans="1:12" ht="63" customHeight="1" x14ac:dyDescent="0.25">
      <c r="A3157" s="88">
        <v>2630</v>
      </c>
      <c r="B3157" s="84" t="s">
        <v>3386</v>
      </c>
      <c r="C3157" s="69" t="s">
        <v>74</v>
      </c>
      <c r="D3157" s="69" t="s">
        <v>3317</v>
      </c>
      <c r="E3157" s="76">
        <v>100</v>
      </c>
      <c r="F3157" s="84" t="s">
        <v>32</v>
      </c>
      <c r="G3157" s="76">
        <v>188</v>
      </c>
      <c r="H3157" s="86" t="s">
        <v>33</v>
      </c>
      <c r="I3157" s="86">
        <v>100000</v>
      </c>
      <c r="J3157" s="163">
        <v>1.0441210437869674E-3</v>
      </c>
      <c r="K3157" s="163">
        <v>4.5241650582836541E-3</v>
      </c>
      <c r="L3157" s="86">
        <v>8654132</v>
      </c>
    </row>
    <row r="3158" spans="1:12" ht="63" customHeight="1" x14ac:dyDescent="0.25">
      <c r="A3158" s="64">
        <v>2631</v>
      </c>
      <c r="B3158" s="84" t="s">
        <v>3387</v>
      </c>
      <c r="C3158" s="69" t="s">
        <v>74</v>
      </c>
      <c r="D3158" s="69" t="s">
        <v>3317</v>
      </c>
      <c r="E3158" s="76">
        <v>100</v>
      </c>
      <c r="F3158" s="84" t="s">
        <v>32</v>
      </c>
      <c r="G3158" s="76">
        <v>600</v>
      </c>
      <c r="H3158" s="86" t="s">
        <v>33</v>
      </c>
      <c r="I3158" s="86">
        <v>200000</v>
      </c>
      <c r="J3158" s="163">
        <v>3.3323012035754275E-3</v>
      </c>
      <c r="K3158" s="163">
        <v>9.0483301165673082E-3</v>
      </c>
      <c r="L3158" s="86">
        <v>24770682</v>
      </c>
    </row>
    <row r="3159" spans="1:12" ht="78.75" customHeight="1" x14ac:dyDescent="0.25">
      <c r="A3159" s="64">
        <v>2632</v>
      </c>
      <c r="B3159" s="84" t="s">
        <v>3388</v>
      </c>
      <c r="C3159" s="69" t="s">
        <v>74</v>
      </c>
      <c r="D3159" s="69" t="s">
        <v>3317</v>
      </c>
      <c r="E3159" s="76">
        <v>100</v>
      </c>
      <c r="F3159" s="84" t="s">
        <v>3015</v>
      </c>
      <c r="G3159" s="76">
        <v>1160</v>
      </c>
      <c r="H3159" s="86" t="s">
        <v>15</v>
      </c>
      <c r="I3159" s="86">
        <v>44467518.990000002</v>
      </c>
      <c r="J3159" s="163">
        <v>6.3780759577162158E-3</v>
      </c>
      <c r="K3159" s="163">
        <v>9.2560421888529476E-2</v>
      </c>
      <c r="L3159" s="86">
        <v>62660869.759999998</v>
      </c>
    </row>
    <row r="3160" spans="1:12" ht="47.25" customHeight="1" x14ac:dyDescent="0.25">
      <c r="A3160" s="88">
        <v>2633</v>
      </c>
      <c r="B3160" s="84" t="s">
        <v>3389</v>
      </c>
      <c r="C3160" s="69" t="s">
        <v>74</v>
      </c>
      <c r="D3160" s="69" t="s">
        <v>3317</v>
      </c>
      <c r="E3160" s="76">
        <v>100</v>
      </c>
      <c r="F3160" s="84" t="s">
        <v>3390</v>
      </c>
      <c r="G3160" s="76">
        <v>2440</v>
      </c>
      <c r="H3160" s="86" t="s">
        <v>15</v>
      </c>
      <c r="I3160" s="86">
        <v>600203</v>
      </c>
      <c r="J3160" s="163">
        <v>1.3415952876575488E-2</v>
      </c>
      <c r="K3160" s="163">
        <v>1.2493398363703279E-3</v>
      </c>
      <c r="L3160" s="86">
        <v>7742979.9199999999</v>
      </c>
    </row>
    <row r="3161" spans="1:12" ht="47.25" customHeight="1" x14ac:dyDescent="0.25">
      <c r="A3161" s="64">
        <v>2634</v>
      </c>
      <c r="B3161" s="84" t="s">
        <v>3391</v>
      </c>
      <c r="C3161" s="69" t="s">
        <v>74</v>
      </c>
      <c r="D3161" s="69" t="s">
        <v>3317</v>
      </c>
      <c r="E3161" s="76">
        <v>100</v>
      </c>
      <c r="F3161" s="84" t="s">
        <v>3390</v>
      </c>
      <c r="G3161" s="76">
        <v>990</v>
      </c>
      <c r="H3161" s="86" t="s">
        <v>15</v>
      </c>
      <c r="I3161" s="86">
        <v>41785</v>
      </c>
      <c r="J3161" s="163">
        <v>5.4433579294302179E-3</v>
      </c>
      <c r="K3161" s="163">
        <v>8.6976681327374499E-5</v>
      </c>
      <c r="L3161" s="86">
        <v>4980500</v>
      </c>
    </row>
    <row r="3162" spans="1:12" ht="47.25" customHeight="1" x14ac:dyDescent="0.25">
      <c r="A3162" s="64">
        <v>2635</v>
      </c>
      <c r="B3162" s="84" t="s">
        <v>3392</v>
      </c>
      <c r="C3162" s="69" t="s">
        <v>74</v>
      </c>
      <c r="D3162" s="69" t="s">
        <v>3317</v>
      </c>
      <c r="E3162" s="76">
        <v>100</v>
      </c>
      <c r="F3162" s="84" t="s">
        <v>3390</v>
      </c>
      <c r="G3162" s="76">
        <v>1629</v>
      </c>
      <c r="H3162" s="86" t="s">
        <v>15</v>
      </c>
      <c r="I3162" s="86">
        <v>46614</v>
      </c>
      <c r="J3162" s="163">
        <v>8.9567980475169957E-3</v>
      </c>
      <c r="K3162" s="163">
        <v>9.7028383951040673E-5</v>
      </c>
      <c r="L3162" s="86">
        <v>2296950</v>
      </c>
    </row>
    <row r="3163" spans="1:12" ht="47.25" customHeight="1" x14ac:dyDescent="0.25">
      <c r="A3163" s="88">
        <v>2636</v>
      </c>
      <c r="B3163" s="84" t="s">
        <v>3393</v>
      </c>
      <c r="C3163" s="69" t="s">
        <v>74</v>
      </c>
      <c r="D3163" s="69" t="s">
        <v>3317</v>
      </c>
      <c r="E3163" s="76">
        <v>100</v>
      </c>
      <c r="F3163" s="84" t="s">
        <v>3390</v>
      </c>
      <c r="G3163" s="76">
        <v>1000</v>
      </c>
      <c r="H3163" s="86" t="s">
        <v>15</v>
      </c>
      <c r="I3163" s="86">
        <v>33359766.98</v>
      </c>
      <c r="J3163" s="163">
        <v>5.4983413428588068E-3</v>
      </c>
      <c r="K3163" s="163">
        <v>6.9439316064973805E-2</v>
      </c>
      <c r="L3163" s="86">
        <v>52130767.990000002</v>
      </c>
    </row>
    <row r="3164" spans="1:12" ht="31.5" customHeight="1" x14ac:dyDescent="0.25">
      <c r="A3164" s="64">
        <v>2637</v>
      </c>
      <c r="B3164" s="84" t="s">
        <v>3394</v>
      </c>
      <c r="C3164" s="69" t="s">
        <v>74</v>
      </c>
      <c r="D3164" s="69" t="s">
        <v>3317</v>
      </c>
      <c r="E3164" s="76">
        <v>100</v>
      </c>
      <c r="F3164" s="84" t="s">
        <v>746</v>
      </c>
      <c r="G3164" s="76">
        <v>1036354</v>
      </c>
      <c r="H3164" s="86" t="s">
        <v>15</v>
      </c>
      <c r="I3164" s="86">
        <v>43704469.020000003</v>
      </c>
      <c r="J3164" s="163">
        <v>2.5926245862817803</v>
      </c>
      <c r="K3164" s="163">
        <v>0.97518442330226174</v>
      </c>
      <c r="L3164" s="86">
        <v>43704469.020000003</v>
      </c>
    </row>
    <row r="3165" spans="1:12" ht="31.5" customHeight="1" x14ac:dyDescent="0.25">
      <c r="A3165" s="64">
        <v>2638</v>
      </c>
      <c r="B3165" s="84" t="s">
        <v>3395</v>
      </c>
      <c r="C3165" s="69" t="s">
        <v>74</v>
      </c>
      <c r="D3165" s="69" t="s">
        <v>3317</v>
      </c>
      <c r="E3165" s="76">
        <v>100</v>
      </c>
      <c r="F3165" s="84" t="s">
        <v>746</v>
      </c>
      <c r="G3165" s="76">
        <v>73</v>
      </c>
      <c r="H3165" s="86" t="s">
        <v>15</v>
      </c>
      <c r="I3165" s="10">
        <v>50667616.990000002</v>
      </c>
      <c r="J3165" s="163">
        <v>1.82622535155526E-4</v>
      </c>
      <c r="K3165" s="163">
        <v>1.1305541964571619</v>
      </c>
      <c r="L3165" s="10">
        <v>50667616.990000002</v>
      </c>
    </row>
    <row r="3166" spans="1:12" ht="15.75" customHeight="1" x14ac:dyDescent="0.25">
      <c r="A3166" s="193">
        <v>2639</v>
      </c>
      <c r="B3166" s="233" t="s">
        <v>3396</v>
      </c>
      <c r="C3166" s="233" t="s">
        <v>74</v>
      </c>
      <c r="D3166" s="233" t="s">
        <v>3317</v>
      </c>
      <c r="E3166" s="216">
        <v>100</v>
      </c>
      <c r="F3166" s="84" t="s">
        <v>3397</v>
      </c>
      <c r="G3166" s="76">
        <v>4000</v>
      </c>
      <c r="H3166" s="86" t="s">
        <v>674</v>
      </c>
      <c r="I3166" s="86">
        <v>1400000</v>
      </c>
      <c r="J3166" s="184" t="s">
        <v>201</v>
      </c>
      <c r="K3166" s="183" t="s">
        <v>201</v>
      </c>
      <c r="L3166" s="86">
        <v>100000</v>
      </c>
    </row>
    <row r="3167" spans="1:12" ht="15.75" customHeight="1" x14ac:dyDescent="0.25">
      <c r="A3167" s="193"/>
      <c r="B3167" s="233"/>
      <c r="C3167" s="233"/>
      <c r="D3167" s="233"/>
      <c r="E3167" s="216"/>
      <c r="F3167" s="84" t="s">
        <v>3398</v>
      </c>
      <c r="G3167" s="76">
        <v>1500</v>
      </c>
      <c r="H3167" s="86" t="s">
        <v>3399</v>
      </c>
      <c r="I3167" s="86">
        <v>1285500</v>
      </c>
      <c r="J3167" s="184" t="s">
        <v>201</v>
      </c>
      <c r="K3167" s="183" t="s">
        <v>201</v>
      </c>
      <c r="L3167" s="86"/>
    </row>
    <row r="3168" spans="1:12" ht="15.75" customHeight="1" x14ac:dyDescent="0.25">
      <c r="A3168" s="193"/>
      <c r="B3168" s="233"/>
      <c r="C3168" s="233"/>
      <c r="D3168" s="233"/>
      <c r="E3168" s="216"/>
      <c r="F3168" s="84" t="s">
        <v>3400</v>
      </c>
      <c r="G3168" s="76">
        <v>6000</v>
      </c>
      <c r="H3168" s="86" t="s">
        <v>15</v>
      </c>
      <c r="I3168" s="86">
        <v>420000</v>
      </c>
      <c r="J3168" s="184" t="s">
        <v>201</v>
      </c>
      <c r="K3168" s="183" t="s">
        <v>201</v>
      </c>
      <c r="L3168" s="86"/>
    </row>
    <row r="3169" spans="1:12" ht="31.5" customHeight="1" x14ac:dyDescent="0.25">
      <c r="A3169" s="68">
        <v>2640</v>
      </c>
      <c r="B3169" s="84" t="s">
        <v>3401</v>
      </c>
      <c r="C3169" s="69" t="s">
        <v>74</v>
      </c>
      <c r="D3169" s="69" t="s">
        <v>3317</v>
      </c>
      <c r="E3169" s="76">
        <v>100</v>
      </c>
      <c r="F3169" s="84" t="s">
        <v>3402</v>
      </c>
      <c r="G3169" s="76">
        <v>403</v>
      </c>
      <c r="H3169" s="86" t="s">
        <v>674</v>
      </c>
      <c r="I3169" s="86">
        <v>13620349</v>
      </c>
      <c r="J3169" s="184" t="s">
        <v>201</v>
      </c>
      <c r="K3169" s="183" t="s">
        <v>201</v>
      </c>
      <c r="L3169" s="86">
        <v>0</v>
      </c>
    </row>
    <row r="3170" spans="1:12" ht="31.5" customHeight="1" x14ac:dyDescent="0.25">
      <c r="A3170" s="68">
        <v>2641</v>
      </c>
      <c r="B3170" s="84" t="s">
        <v>3403</v>
      </c>
      <c r="C3170" s="69" t="s">
        <v>74</v>
      </c>
      <c r="D3170" s="69" t="s">
        <v>3317</v>
      </c>
      <c r="E3170" s="76">
        <v>100</v>
      </c>
      <c r="F3170" s="84" t="s">
        <v>3404</v>
      </c>
      <c r="G3170" s="76">
        <v>1400000</v>
      </c>
      <c r="H3170" s="86" t="s">
        <v>2275</v>
      </c>
      <c r="I3170" s="86">
        <v>2000000</v>
      </c>
      <c r="J3170" s="184" t="s">
        <v>201</v>
      </c>
      <c r="K3170" s="183" t="s">
        <v>201</v>
      </c>
      <c r="L3170" s="86">
        <v>0</v>
      </c>
    </row>
    <row r="3171" spans="1:12" ht="31.5" customHeight="1" x14ac:dyDescent="0.25">
      <c r="A3171" s="68">
        <v>2642</v>
      </c>
      <c r="B3171" s="84" t="s">
        <v>3405</v>
      </c>
      <c r="C3171" s="69" t="s">
        <v>74</v>
      </c>
      <c r="D3171" s="69" t="s">
        <v>3317</v>
      </c>
      <c r="E3171" s="76">
        <v>100</v>
      </c>
      <c r="F3171" s="84" t="s">
        <v>1257</v>
      </c>
      <c r="G3171" s="76">
        <v>196744</v>
      </c>
      <c r="H3171" s="86" t="s">
        <v>107</v>
      </c>
      <c r="I3171" s="86">
        <v>8267863</v>
      </c>
      <c r="J3171" s="163">
        <v>0.13554807896782065</v>
      </c>
      <c r="K3171" s="163">
        <v>0.16262749772924392</v>
      </c>
      <c r="L3171" s="86">
        <v>16365490</v>
      </c>
    </row>
    <row r="3172" spans="1:12" ht="15.75" customHeight="1" x14ac:dyDescent="0.25">
      <c r="A3172" s="193">
        <v>2643</v>
      </c>
      <c r="B3172" s="233" t="s">
        <v>3406</v>
      </c>
      <c r="C3172" s="233" t="s">
        <v>74</v>
      </c>
      <c r="D3172" s="233" t="s">
        <v>3317</v>
      </c>
      <c r="E3172" s="76">
        <v>100</v>
      </c>
      <c r="F3172" s="84" t="s">
        <v>3407</v>
      </c>
      <c r="G3172" s="76">
        <v>202575.11</v>
      </c>
      <c r="H3172" s="86" t="s">
        <v>107</v>
      </c>
      <c r="I3172" s="86">
        <v>7645184.5800000001</v>
      </c>
      <c r="J3172" s="163">
        <v>8.1605405794570249E-2</v>
      </c>
      <c r="K3172" s="163">
        <v>7.8351905470463626E-2</v>
      </c>
      <c r="L3172" s="86">
        <v>480000</v>
      </c>
    </row>
    <row r="3173" spans="1:12" ht="15.75" customHeight="1" x14ac:dyDescent="0.25">
      <c r="A3173" s="193"/>
      <c r="B3173" s="233"/>
      <c r="C3173" s="233"/>
      <c r="D3173" s="233"/>
      <c r="E3173" s="76">
        <v>100</v>
      </c>
      <c r="F3173" s="84" t="s">
        <v>3408</v>
      </c>
      <c r="G3173" s="76">
        <v>83807.77</v>
      </c>
      <c r="H3173" s="86" t="s">
        <v>107</v>
      </c>
      <c r="I3173" s="86">
        <v>13914604.140000001</v>
      </c>
      <c r="J3173" s="163">
        <v>3.3761142124459471E-2</v>
      </c>
      <c r="K3173" s="163">
        <v>0.14260424151017709</v>
      </c>
      <c r="L3173" s="86">
        <v>207404</v>
      </c>
    </row>
    <row r="3174" spans="1:12" ht="15.75" customHeight="1" x14ac:dyDescent="0.25">
      <c r="A3174" s="193"/>
      <c r="B3174" s="233"/>
      <c r="C3174" s="233"/>
      <c r="D3174" s="233"/>
      <c r="E3174" s="76">
        <v>100</v>
      </c>
      <c r="F3174" s="84" t="s">
        <v>3409</v>
      </c>
      <c r="G3174" s="76">
        <v>263679.76</v>
      </c>
      <c r="H3174" s="86" t="s">
        <v>104</v>
      </c>
      <c r="I3174" s="86">
        <v>6407418.0899999999</v>
      </c>
      <c r="J3174" s="163">
        <v>0.10622081762470668</v>
      </c>
      <c r="K3174" s="163">
        <v>6.5666618149514785E-2</v>
      </c>
      <c r="L3174" s="86">
        <v>0</v>
      </c>
    </row>
    <row r="3175" spans="1:12" ht="31.5" customHeight="1" x14ac:dyDescent="0.25">
      <c r="A3175" s="193"/>
      <c r="B3175" s="233"/>
      <c r="C3175" s="233"/>
      <c r="D3175" s="233"/>
      <c r="E3175" s="76">
        <v>100</v>
      </c>
      <c r="F3175" s="84" t="s">
        <v>3410</v>
      </c>
      <c r="G3175" s="76">
        <v>31780.560000000001</v>
      </c>
      <c r="H3175" s="86" t="s">
        <v>104</v>
      </c>
      <c r="I3175" s="86">
        <v>66003140.210000001</v>
      </c>
      <c r="J3175" s="163">
        <v>1.28024883964209E-2</v>
      </c>
      <c r="K3175" s="163">
        <v>0.67643517934365904</v>
      </c>
      <c r="L3175" s="86">
        <v>11137474.550000001</v>
      </c>
    </row>
    <row r="3176" spans="1:12" ht="31.5" customHeight="1" x14ac:dyDescent="0.25">
      <c r="A3176" s="68">
        <v>2644</v>
      </c>
      <c r="B3176" s="84" t="s">
        <v>3411</v>
      </c>
      <c r="C3176" s="69" t="s">
        <v>74</v>
      </c>
      <c r="D3176" s="69" t="s">
        <v>3317</v>
      </c>
      <c r="E3176" s="76">
        <v>100</v>
      </c>
      <c r="F3176" s="84" t="s">
        <v>3410</v>
      </c>
      <c r="G3176" s="76">
        <v>32150</v>
      </c>
      <c r="H3176" s="86" t="s">
        <v>104</v>
      </c>
      <c r="I3176" s="86">
        <v>62192023.75</v>
      </c>
      <c r="J3176" s="163">
        <v>1.2951313694438738E-2</v>
      </c>
      <c r="K3176" s="163">
        <v>0.6373768369993793</v>
      </c>
      <c r="L3176" s="86">
        <v>34732923.18</v>
      </c>
    </row>
    <row r="3177" spans="1:12" ht="31.5" customHeight="1" x14ac:dyDescent="0.25">
      <c r="A3177" s="193">
        <v>2645</v>
      </c>
      <c r="B3177" s="233" t="s">
        <v>3412</v>
      </c>
      <c r="C3177" s="233" t="s">
        <v>74</v>
      </c>
      <c r="D3177" s="233" t="s">
        <v>3317</v>
      </c>
      <c r="E3177" s="216">
        <v>100</v>
      </c>
      <c r="F3177" s="84" t="s">
        <v>3410</v>
      </c>
      <c r="G3177" s="76">
        <v>17866</v>
      </c>
      <c r="H3177" s="86" t="s">
        <v>107</v>
      </c>
      <c r="I3177" s="86">
        <v>32935617</v>
      </c>
      <c r="J3177" s="163">
        <v>7.1971437158582421E-3</v>
      </c>
      <c r="K3177" s="163">
        <v>0.3375416672798493</v>
      </c>
      <c r="L3177" s="86">
        <v>55622105</v>
      </c>
    </row>
    <row r="3178" spans="1:12" ht="15.75" customHeight="1" x14ac:dyDescent="0.25">
      <c r="A3178" s="193"/>
      <c r="B3178" s="233"/>
      <c r="C3178" s="233"/>
      <c r="D3178" s="233"/>
      <c r="E3178" s="216"/>
      <c r="F3178" s="84" t="s">
        <v>3407</v>
      </c>
      <c r="G3178" s="76">
        <v>570737</v>
      </c>
      <c r="H3178" s="237" t="s">
        <v>107</v>
      </c>
      <c r="I3178" s="86">
        <v>14894004</v>
      </c>
      <c r="J3178" s="163">
        <v>0.22991582967411764</v>
      </c>
      <c r="K3178" s="163">
        <v>0.15264165060678064</v>
      </c>
      <c r="L3178" s="86">
        <v>11735381</v>
      </c>
    </row>
    <row r="3179" spans="1:12" ht="15.75" customHeight="1" x14ac:dyDescent="0.25">
      <c r="A3179" s="193"/>
      <c r="B3179" s="233"/>
      <c r="C3179" s="233"/>
      <c r="D3179" s="233"/>
      <c r="E3179" s="216"/>
      <c r="F3179" s="84" t="s">
        <v>3413</v>
      </c>
      <c r="G3179" s="76">
        <v>15049</v>
      </c>
      <c r="H3179" s="237"/>
      <c r="I3179" s="86">
        <v>532184</v>
      </c>
      <c r="J3179" s="163">
        <v>6.0623427616674514E-3</v>
      </c>
      <c r="K3179" s="163">
        <v>5.4541038250371723E-3</v>
      </c>
      <c r="L3179" s="86">
        <v>81612</v>
      </c>
    </row>
    <row r="3180" spans="1:12" ht="15" customHeight="1" x14ac:dyDescent="0.25">
      <c r="A3180" s="193">
        <v>2646</v>
      </c>
      <c r="B3180" s="233" t="s">
        <v>3414</v>
      </c>
      <c r="C3180" s="233" t="s">
        <v>74</v>
      </c>
      <c r="D3180" s="233" t="s">
        <v>3317</v>
      </c>
      <c r="E3180" s="216">
        <v>100</v>
      </c>
      <c r="F3180" s="233" t="s">
        <v>3397</v>
      </c>
      <c r="G3180" s="216">
        <v>2749</v>
      </c>
      <c r="H3180" s="237" t="s">
        <v>15</v>
      </c>
      <c r="I3180" s="237">
        <v>458660</v>
      </c>
      <c r="J3180" s="238" t="s">
        <v>201</v>
      </c>
      <c r="K3180" s="238" t="s">
        <v>201</v>
      </c>
      <c r="L3180" s="237">
        <v>640000</v>
      </c>
    </row>
    <row r="3181" spans="1:12" ht="15" customHeight="1" x14ac:dyDescent="0.25">
      <c r="A3181" s="193"/>
      <c r="B3181" s="233"/>
      <c r="C3181" s="233"/>
      <c r="D3181" s="233"/>
      <c r="E3181" s="216"/>
      <c r="F3181" s="233"/>
      <c r="G3181" s="216"/>
      <c r="H3181" s="237"/>
      <c r="I3181" s="237"/>
      <c r="J3181" s="238"/>
      <c r="K3181" s="238"/>
      <c r="L3181" s="237"/>
    </row>
    <row r="3182" spans="1:12" ht="15" customHeight="1" x14ac:dyDescent="0.25">
      <c r="A3182" s="193"/>
      <c r="B3182" s="233"/>
      <c r="C3182" s="233"/>
      <c r="D3182" s="233"/>
      <c r="E3182" s="216"/>
      <c r="F3182" s="233"/>
      <c r="G3182" s="216"/>
      <c r="H3182" s="237"/>
      <c r="I3182" s="237"/>
      <c r="J3182" s="238"/>
      <c r="K3182" s="238"/>
      <c r="L3182" s="237"/>
    </row>
    <row r="3183" spans="1:12" ht="15" customHeight="1" x14ac:dyDescent="0.25">
      <c r="A3183" s="193"/>
      <c r="B3183" s="233"/>
      <c r="C3183" s="233"/>
      <c r="D3183" s="233"/>
      <c r="E3183" s="216"/>
      <c r="F3183" s="233"/>
      <c r="G3183" s="216"/>
      <c r="H3183" s="237"/>
      <c r="I3183" s="237"/>
      <c r="J3183" s="238"/>
      <c r="K3183" s="238"/>
      <c r="L3183" s="237"/>
    </row>
    <row r="3184" spans="1:12" ht="15" customHeight="1" x14ac:dyDescent="0.25">
      <c r="A3184" s="193"/>
      <c r="B3184" s="233"/>
      <c r="C3184" s="233"/>
      <c r="D3184" s="233"/>
      <c r="E3184" s="216"/>
      <c r="F3184" s="233"/>
      <c r="G3184" s="216"/>
      <c r="H3184" s="237"/>
      <c r="I3184" s="237"/>
      <c r="J3184" s="238"/>
      <c r="K3184" s="238"/>
      <c r="L3184" s="237"/>
    </row>
    <row r="3185" spans="1:12" ht="31.5" customHeight="1" x14ac:dyDescent="0.25">
      <c r="A3185" s="88">
        <v>2647</v>
      </c>
      <c r="B3185" s="22" t="s">
        <v>3415</v>
      </c>
      <c r="C3185" s="69" t="s">
        <v>78</v>
      </c>
      <c r="D3185" s="1" t="s">
        <v>3317</v>
      </c>
      <c r="E3185" s="78">
        <v>100</v>
      </c>
      <c r="F3185" s="1" t="s">
        <v>81</v>
      </c>
      <c r="G3185" s="70" t="s">
        <v>201</v>
      </c>
      <c r="H3185" s="80" t="s">
        <v>201</v>
      </c>
      <c r="I3185" s="2">
        <v>10471713.15</v>
      </c>
      <c r="J3185" s="183" t="s">
        <v>201</v>
      </c>
      <c r="K3185" s="166">
        <v>4.1214132936859729</v>
      </c>
      <c r="L3185" s="2">
        <v>2998604.03</v>
      </c>
    </row>
    <row r="3186" spans="1:12" ht="15.75" customHeight="1" x14ac:dyDescent="0.25">
      <c r="A3186" s="190">
        <v>2648</v>
      </c>
      <c r="B3186" s="208" t="s">
        <v>3416</v>
      </c>
      <c r="C3186" s="208" t="s">
        <v>78</v>
      </c>
      <c r="D3186" s="208" t="s">
        <v>3317</v>
      </c>
      <c r="E3186" s="214">
        <v>100</v>
      </c>
      <c r="F3186" s="208" t="s">
        <v>83</v>
      </c>
      <c r="G3186" s="87">
        <v>12510</v>
      </c>
      <c r="H3186" s="80" t="s">
        <v>84</v>
      </c>
      <c r="I3186" s="81">
        <v>45075170</v>
      </c>
      <c r="J3186" s="162">
        <v>6.6871922307976145E-2</v>
      </c>
      <c r="K3186" s="162">
        <v>0.10486979859639606</v>
      </c>
      <c r="L3186" s="81">
        <v>45075170</v>
      </c>
    </row>
    <row r="3187" spans="1:12" ht="15.75" customHeight="1" x14ac:dyDescent="0.25">
      <c r="A3187" s="190"/>
      <c r="B3187" s="196" t="s">
        <v>3416</v>
      </c>
      <c r="C3187" s="196" t="s">
        <v>78</v>
      </c>
      <c r="D3187" s="196" t="s">
        <v>3317</v>
      </c>
      <c r="E3187" s="199">
        <v>1</v>
      </c>
      <c r="F3187" s="196" t="s">
        <v>83</v>
      </c>
      <c r="G3187" s="87">
        <v>279502</v>
      </c>
      <c r="H3187" s="80" t="s">
        <v>85</v>
      </c>
      <c r="I3187" s="81">
        <v>193842967</v>
      </c>
      <c r="J3187" s="162">
        <v>1.494071625013905</v>
      </c>
      <c r="K3187" s="162">
        <v>0.450986050826161</v>
      </c>
      <c r="L3187" s="81">
        <v>179180801</v>
      </c>
    </row>
    <row r="3188" spans="1:12" ht="31.5" customHeight="1" x14ac:dyDescent="0.25">
      <c r="A3188" s="190"/>
      <c r="B3188" s="196" t="s">
        <v>3416</v>
      </c>
      <c r="C3188" s="196" t="s">
        <v>78</v>
      </c>
      <c r="D3188" s="196" t="s">
        <v>3317</v>
      </c>
      <c r="E3188" s="199">
        <v>1</v>
      </c>
      <c r="F3188" s="196" t="s">
        <v>83</v>
      </c>
      <c r="G3188" s="87">
        <v>9930</v>
      </c>
      <c r="H3188" s="80" t="s">
        <v>86</v>
      </c>
      <c r="I3188" s="81">
        <v>9570058</v>
      </c>
      <c r="J3188" s="162">
        <v>5.308059060896908E-2</v>
      </c>
      <c r="K3188" s="162">
        <v>2.2265252799175884E-2</v>
      </c>
      <c r="L3188" s="81">
        <v>9570058</v>
      </c>
    </row>
    <row r="3189" spans="1:12" ht="15.75" customHeight="1" x14ac:dyDescent="0.25">
      <c r="A3189" s="190"/>
      <c r="B3189" s="196" t="s">
        <v>3416</v>
      </c>
      <c r="C3189" s="196" t="s">
        <v>78</v>
      </c>
      <c r="D3189" s="196" t="s">
        <v>3317</v>
      </c>
      <c r="E3189" s="199">
        <v>1</v>
      </c>
      <c r="F3189" s="196" t="s">
        <v>83</v>
      </c>
      <c r="G3189" s="87">
        <v>33458</v>
      </c>
      <c r="H3189" s="80" t="s">
        <v>87</v>
      </c>
      <c r="I3189" s="81">
        <v>101266091</v>
      </c>
      <c r="J3189" s="162">
        <v>0.17884898294006923</v>
      </c>
      <c r="K3189" s="162">
        <v>0.23560098759060288</v>
      </c>
      <c r="L3189" s="81">
        <v>101266091</v>
      </c>
    </row>
    <row r="3190" spans="1:12" ht="31.5" customHeight="1" x14ac:dyDescent="0.25">
      <c r="A3190" s="190"/>
      <c r="B3190" s="196" t="s">
        <v>3416</v>
      </c>
      <c r="C3190" s="196" t="s">
        <v>78</v>
      </c>
      <c r="D3190" s="196" t="s">
        <v>3317</v>
      </c>
      <c r="E3190" s="199">
        <v>1</v>
      </c>
      <c r="F3190" s="196" t="s">
        <v>83</v>
      </c>
      <c r="G3190" s="87">
        <v>6189</v>
      </c>
      <c r="H3190" s="80" t="s">
        <v>88</v>
      </c>
      <c r="I3190" s="81">
        <v>345555158</v>
      </c>
      <c r="J3190" s="162">
        <v>3.3083159645408824E-2</v>
      </c>
      <c r="K3190" s="162">
        <v>0.80395259348785186</v>
      </c>
      <c r="L3190" s="81">
        <v>344617015</v>
      </c>
    </row>
    <row r="3191" spans="1:12" ht="15.75" customHeight="1" x14ac:dyDescent="0.25">
      <c r="A3191" s="190"/>
      <c r="B3191" s="196" t="s">
        <v>3416</v>
      </c>
      <c r="C3191" s="196" t="s">
        <v>78</v>
      </c>
      <c r="D3191" s="196" t="s">
        <v>3317</v>
      </c>
      <c r="E3191" s="199">
        <v>1</v>
      </c>
      <c r="F3191" s="196" t="s">
        <v>83</v>
      </c>
      <c r="G3191" s="87">
        <v>1927</v>
      </c>
      <c r="H3191" s="80" t="s">
        <v>89</v>
      </c>
      <c r="I3191" s="81">
        <v>9487588</v>
      </c>
      <c r="J3191" s="162">
        <v>1.0300734955033577E-2</v>
      </c>
      <c r="K3191" s="162">
        <v>2.2073381924584731E-2</v>
      </c>
      <c r="L3191" s="81">
        <v>9487588</v>
      </c>
    </row>
    <row r="3192" spans="1:12" ht="47.25" customHeight="1" x14ac:dyDescent="0.25">
      <c r="A3192" s="88">
        <v>2649</v>
      </c>
      <c r="B3192" s="25" t="s">
        <v>3417</v>
      </c>
      <c r="C3192" s="71" t="s">
        <v>78</v>
      </c>
      <c r="D3192" s="69" t="s">
        <v>3317</v>
      </c>
      <c r="E3192" s="78">
        <v>100</v>
      </c>
      <c r="F3192" s="71" t="s">
        <v>90</v>
      </c>
      <c r="G3192" s="29">
        <v>5.5</v>
      </c>
      <c r="H3192" s="72" t="s">
        <v>91</v>
      </c>
      <c r="I3192" s="72">
        <v>14300</v>
      </c>
      <c r="J3192" s="164">
        <v>2.3956581962000512E-2</v>
      </c>
      <c r="K3192" s="164">
        <v>3.67423019199122E-2</v>
      </c>
      <c r="L3192" s="72">
        <v>0</v>
      </c>
    </row>
    <row r="3193" spans="1:12" ht="31.5" customHeight="1" x14ac:dyDescent="0.25">
      <c r="A3193" s="88">
        <v>2650</v>
      </c>
      <c r="B3193" s="69" t="s">
        <v>3418</v>
      </c>
      <c r="C3193" s="69" t="s">
        <v>78</v>
      </c>
      <c r="D3193" s="69" t="s">
        <v>3317</v>
      </c>
      <c r="E3193" s="78">
        <v>100</v>
      </c>
      <c r="F3193" s="69" t="s">
        <v>343</v>
      </c>
      <c r="G3193" s="70" t="s">
        <v>3419</v>
      </c>
      <c r="H3193" s="80" t="s">
        <v>345</v>
      </c>
      <c r="I3193" s="80">
        <v>97546200</v>
      </c>
      <c r="J3193" s="162">
        <v>4.6380595219877652</v>
      </c>
      <c r="K3193" s="162">
        <v>2.1765631049949561</v>
      </c>
      <c r="L3193" s="80">
        <v>103865000</v>
      </c>
    </row>
    <row r="3194" spans="1:12" ht="31.5" customHeight="1" x14ac:dyDescent="0.25">
      <c r="A3194" s="88">
        <v>2651</v>
      </c>
      <c r="B3194" s="109" t="s">
        <v>3420</v>
      </c>
      <c r="C3194" s="69" t="s">
        <v>78</v>
      </c>
      <c r="D3194" s="69" t="s">
        <v>3317</v>
      </c>
      <c r="E3194" s="78">
        <v>100</v>
      </c>
      <c r="F3194" s="69" t="s">
        <v>202</v>
      </c>
      <c r="G3194" s="70" t="s">
        <v>201</v>
      </c>
      <c r="H3194" s="80" t="s">
        <v>201</v>
      </c>
      <c r="I3194" s="80">
        <f t="shared" ref="I3194" si="26">L3194+N3194</f>
        <v>21612100</v>
      </c>
      <c r="J3194" s="162" t="s">
        <v>201</v>
      </c>
      <c r="K3194" s="162">
        <v>3.8326094155722807</v>
      </c>
      <c r="L3194" s="12">
        <v>21612100</v>
      </c>
    </row>
    <row r="3195" spans="1:12" ht="47.25" customHeight="1" x14ac:dyDescent="0.25">
      <c r="A3195" s="88">
        <v>2652</v>
      </c>
      <c r="B3195" s="69" t="s">
        <v>3421</v>
      </c>
      <c r="C3195" s="69" t="s">
        <v>74</v>
      </c>
      <c r="D3195" s="69" t="s">
        <v>3317</v>
      </c>
      <c r="E3195" s="70">
        <v>100</v>
      </c>
      <c r="F3195" s="69" t="s">
        <v>200</v>
      </c>
      <c r="G3195" s="70" t="s">
        <v>201</v>
      </c>
      <c r="H3195" s="80" t="s">
        <v>201</v>
      </c>
      <c r="I3195" s="80">
        <v>44467518.990000002</v>
      </c>
      <c r="J3195" s="162" t="s">
        <v>201</v>
      </c>
      <c r="K3195" s="162">
        <v>0.88342890936401131</v>
      </c>
      <c r="L3195" s="80">
        <v>62660869.759999998</v>
      </c>
    </row>
    <row r="3196" spans="1:12" ht="47.25" customHeight="1" x14ac:dyDescent="0.25">
      <c r="A3196" s="88">
        <v>2653</v>
      </c>
      <c r="B3196" s="69" t="s">
        <v>3422</v>
      </c>
      <c r="C3196" s="69" t="s">
        <v>74</v>
      </c>
      <c r="D3196" s="69" t="s">
        <v>3317</v>
      </c>
      <c r="E3196" s="70">
        <v>100</v>
      </c>
      <c r="F3196" s="69" t="s">
        <v>200</v>
      </c>
      <c r="G3196" s="70" t="s">
        <v>201</v>
      </c>
      <c r="H3196" s="80" t="s">
        <v>201</v>
      </c>
      <c r="I3196" s="80">
        <v>600203</v>
      </c>
      <c r="J3196" s="162" t="s">
        <v>201</v>
      </c>
      <c r="K3196" s="162">
        <v>1.192413459825022E-2</v>
      </c>
      <c r="L3196" s="80">
        <v>7742979.9199999999</v>
      </c>
    </row>
    <row r="3197" spans="1:12" ht="47.25" customHeight="1" x14ac:dyDescent="0.25">
      <c r="A3197" s="88">
        <v>2654</v>
      </c>
      <c r="B3197" s="69" t="s">
        <v>3423</v>
      </c>
      <c r="C3197" s="69" t="s">
        <v>74</v>
      </c>
      <c r="D3197" s="69" t="s">
        <v>3317</v>
      </c>
      <c r="E3197" s="70">
        <v>100</v>
      </c>
      <c r="F3197" s="69" t="s">
        <v>200</v>
      </c>
      <c r="G3197" s="70" t="s">
        <v>201</v>
      </c>
      <c r="H3197" s="80" t="s">
        <v>201</v>
      </c>
      <c r="I3197" s="80">
        <v>41785</v>
      </c>
      <c r="J3197" s="162" t="s">
        <v>201</v>
      </c>
      <c r="K3197" s="162">
        <v>8.3013574438629172E-4</v>
      </c>
      <c r="L3197" s="80">
        <v>4980500</v>
      </c>
    </row>
    <row r="3198" spans="1:12" ht="47.25" customHeight="1" x14ac:dyDescent="0.25">
      <c r="A3198" s="88">
        <v>2655</v>
      </c>
      <c r="B3198" s="69" t="s">
        <v>3424</v>
      </c>
      <c r="C3198" s="69" t="s">
        <v>74</v>
      </c>
      <c r="D3198" s="69" t="s">
        <v>3317</v>
      </c>
      <c r="E3198" s="70">
        <v>100</v>
      </c>
      <c r="F3198" s="69" t="s">
        <v>200</v>
      </c>
      <c r="G3198" s="70" t="s">
        <v>201</v>
      </c>
      <c r="H3198" s="80" t="s">
        <v>201</v>
      </c>
      <c r="I3198" s="80">
        <v>46614</v>
      </c>
      <c r="J3198" s="162" t="s">
        <v>201</v>
      </c>
      <c r="K3198" s="162">
        <v>9.2607269567602244E-4</v>
      </c>
      <c r="L3198" s="80">
        <v>2296950</v>
      </c>
    </row>
    <row r="3199" spans="1:12" ht="31.5" customHeight="1" x14ac:dyDescent="0.25">
      <c r="A3199" s="88">
        <v>2656</v>
      </c>
      <c r="B3199" s="69" t="s">
        <v>3425</v>
      </c>
      <c r="C3199" s="67" t="s">
        <v>78</v>
      </c>
      <c r="D3199" s="69" t="s">
        <v>3317</v>
      </c>
      <c r="E3199" s="73">
        <v>93.7</v>
      </c>
      <c r="F3199" s="67" t="s">
        <v>350</v>
      </c>
      <c r="G3199" s="73">
        <v>738</v>
      </c>
      <c r="H3199" s="8" t="s">
        <v>15</v>
      </c>
      <c r="I3199" s="80">
        <v>72928577.109999999</v>
      </c>
      <c r="J3199" s="164">
        <v>4.0577759110297989E-3</v>
      </c>
      <c r="K3199" s="164">
        <v>0.15180293432943229</v>
      </c>
      <c r="L3199" s="80">
        <v>93867186.480000004</v>
      </c>
    </row>
    <row r="3200" spans="1:12" ht="31.5" customHeight="1" x14ac:dyDescent="0.25">
      <c r="A3200" s="88">
        <v>2657</v>
      </c>
      <c r="B3200" s="64" t="s">
        <v>3426</v>
      </c>
      <c r="C3200" s="64" t="s">
        <v>74</v>
      </c>
      <c r="D3200" s="64" t="s">
        <v>3427</v>
      </c>
      <c r="E3200" s="70">
        <v>100</v>
      </c>
      <c r="F3200" s="64" t="s">
        <v>3428</v>
      </c>
      <c r="G3200" s="70">
        <v>51</v>
      </c>
      <c r="H3200" s="64" t="s">
        <v>15</v>
      </c>
      <c r="I3200" s="80">
        <v>12080522.449999999</v>
      </c>
      <c r="J3200" s="162">
        <v>2.8041540848579917E-4</v>
      </c>
      <c r="K3200" s="162">
        <v>2.5145955519967535E-2</v>
      </c>
      <c r="L3200" s="80">
        <v>12080522.449999999</v>
      </c>
    </row>
    <row r="3201" spans="1:12" ht="15.75" customHeight="1" x14ac:dyDescent="0.25">
      <c r="A3201" s="88">
        <v>2658</v>
      </c>
      <c r="B3201" s="64" t="s">
        <v>3429</v>
      </c>
      <c r="C3201" s="64" t="s">
        <v>74</v>
      </c>
      <c r="D3201" s="64" t="s">
        <v>3427</v>
      </c>
      <c r="E3201" s="70">
        <v>100</v>
      </c>
      <c r="F3201" s="64" t="s">
        <v>3428</v>
      </c>
      <c r="G3201" s="70">
        <v>36</v>
      </c>
      <c r="H3201" s="64" t="s">
        <v>15</v>
      </c>
      <c r="I3201" s="80">
        <v>14993540.949999999</v>
      </c>
      <c r="J3201" s="162">
        <v>1.9794028834291705E-4</v>
      </c>
      <c r="K3201" s="162">
        <v>3.1209487451886796E-2</v>
      </c>
      <c r="L3201" s="80">
        <v>16733740.949999999</v>
      </c>
    </row>
    <row r="3202" spans="1:12" ht="15.75" customHeight="1" x14ac:dyDescent="0.25">
      <c r="A3202" s="88">
        <v>2659</v>
      </c>
      <c r="B3202" s="64" t="s">
        <v>3430</v>
      </c>
      <c r="C3202" s="64" t="s">
        <v>74</v>
      </c>
      <c r="D3202" s="64" t="s">
        <v>3427</v>
      </c>
      <c r="E3202" s="70">
        <v>100</v>
      </c>
      <c r="F3202" s="64" t="s">
        <v>3428</v>
      </c>
      <c r="G3202" s="70">
        <v>28</v>
      </c>
      <c r="H3202" s="64" t="s">
        <v>15</v>
      </c>
      <c r="I3202" s="80">
        <v>12531958.1</v>
      </c>
      <c r="J3202" s="162">
        <v>1.5395355760004659E-4</v>
      </c>
      <c r="K3202" s="162">
        <v>2.608563183132008E-2</v>
      </c>
      <c r="L3202" s="80">
        <v>12531958.1</v>
      </c>
    </row>
    <row r="3203" spans="1:12" ht="15.75" customHeight="1" x14ac:dyDescent="0.25">
      <c r="A3203" s="88">
        <v>2660</v>
      </c>
      <c r="B3203" s="64" t="s">
        <v>3431</v>
      </c>
      <c r="C3203" s="64" t="s">
        <v>74</v>
      </c>
      <c r="D3203" s="64" t="s">
        <v>3427</v>
      </c>
      <c r="E3203" s="70">
        <v>100</v>
      </c>
      <c r="F3203" s="64" t="s">
        <v>3428</v>
      </c>
      <c r="G3203" s="70">
        <v>34</v>
      </c>
      <c r="H3203" s="64" t="s">
        <v>15</v>
      </c>
      <c r="I3203" s="80">
        <v>9659688.9100000001</v>
      </c>
      <c r="J3203" s="162">
        <v>1.869436056571994E-4</v>
      </c>
      <c r="K3203" s="162">
        <v>2.0106920762154926E-2</v>
      </c>
      <c r="L3203" s="80">
        <v>9659688.9100000001</v>
      </c>
    </row>
    <row r="3204" spans="1:12" ht="15.75" customHeight="1" x14ac:dyDescent="0.25">
      <c r="A3204" s="88">
        <v>2661</v>
      </c>
      <c r="B3204" s="64" t="s">
        <v>3432</v>
      </c>
      <c r="C3204" s="64" t="s">
        <v>74</v>
      </c>
      <c r="D3204" s="64" t="s">
        <v>3427</v>
      </c>
      <c r="E3204" s="70">
        <v>100</v>
      </c>
      <c r="F3204" s="64" t="s">
        <v>2485</v>
      </c>
      <c r="G3204" s="70">
        <v>124</v>
      </c>
      <c r="H3204" s="64" t="s">
        <v>15</v>
      </c>
      <c r="I3204" s="80">
        <v>22951336.75</v>
      </c>
      <c r="J3204" s="162">
        <v>6.8179432651449198E-4</v>
      </c>
      <c r="K3204" s="162">
        <v>4.7773868673974131E-2</v>
      </c>
      <c r="L3204" s="80">
        <v>22951336.75</v>
      </c>
    </row>
    <row r="3205" spans="1:12" ht="15.75" customHeight="1" x14ac:dyDescent="0.25">
      <c r="A3205" s="88">
        <v>2662</v>
      </c>
      <c r="B3205" s="64" t="s">
        <v>3433</v>
      </c>
      <c r="C3205" s="64" t="s">
        <v>74</v>
      </c>
      <c r="D3205" s="64" t="s">
        <v>3427</v>
      </c>
      <c r="E3205" s="70">
        <v>100</v>
      </c>
      <c r="F3205" s="64" t="s">
        <v>2485</v>
      </c>
      <c r="G3205" s="70">
        <v>19</v>
      </c>
      <c r="H3205" s="64" t="s">
        <v>15</v>
      </c>
      <c r="I3205" s="80">
        <v>8928728.5199999996</v>
      </c>
      <c r="J3205" s="162">
        <v>1.0446848551431732E-4</v>
      </c>
      <c r="K3205" s="162">
        <v>1.8585405651374419E-2</v>
      </c>
      <c r="L3205" s="80">
        <v>8928728.5199999996</v>
      </c>
    </row>
    <row r="3206" spans="1:12" ht="15.75" customHeight="1" x14ac:dyDescent="0.25">
      <c r="A3206" s="88">
        <v>2663</v>
      </c>
      <c r="B3206" s="64" t="s">
        <v>3434</v>
      </c>
      <c r="C3206" s="64" t="s">
        <v>74</v>
      </c>
      <c r="D3206" s="64" t="s">
        <v>3427</v>
      </c>
      <c r="E3206" s="70">
        <v>100</v>
      </c>
      <c r="F3206" s="64" t="s">
        <v>2485</v>
      </c>
      <c r="G3206" s="70">
        <v>70</v>
      </c>
      <c r="H3206" s="64" t="s">
        <v>15</v>
      </c>
      <c r="I3206" s="80">
        <v>15007124.07</v>
      </c>
      <c r="J3206" s="162">
        <v>3.8488389400011643E-4</v>
      </c>
      <c r="K3206" s="162">
        <v>3.1237761107496983E-2</v>
      </c>
      <c r="L3206" s="80">
        <v>15007124.07</v>
      </c>
    </row>
    <row r="3207" spans="1:12" ht="15.75" customHeight="1" x14ac:dyDescent="0.25">
      <c r="A3207" s="88">
        <v>2664</v>
      </c>
      <c r="B3207" s="64" t="s">
        <v>3435</v>
      </c>
      <c r="C3207" s="64" t="s">
        <v>74</v>
      </c>
      <c r="D3207" s="64" t="s">
        <v>3427</v>
      </c>
      <c r="E3207" s="70">
        <v>100</v>
      </c>
      <c r="F3207" s="64" t="s">
        <v>3428</v>
      </c>
      <c r="G3207" s="70">
        <v>45</v>
      </c>
      <c r="H3207" s="64" t="s">
        <v>15</v>
      </c>
      <c r="I3207" s="80">
        <v>16910482.32</v>
      </c>
      <c r="J3207" s="162">
        <v>2.4742536042864625E-4</v>
      </c>
      <c r="K3207" s="162">
        <v>3.5199656140692606E-2</v>
      </c>
      <c r="L3207" s="80">
        <v>16910482.32</v>
      </c>
    </row>
    <row r="3208" spans="1:12" ht="15.75" customHeight="1" x14ac:dyDescent="0.25">
      <c r="A3208" s="88">
        <v>2665</v>
      </c>
      <c r="B3208" s="64" t="s">
        <v>3436</v>
      </c>
      <c r="C3208" s="64" t="s">
        <v>74</v>
      </c>
      <c r="D3208" s="64" t="s">
        <v>3427</v>
      </c>
      <c r="E3208" s="70">
        <v>100</v>
      </c>
      <c r="F3208" s="64" t="s">
        <v>3428</v>
      </c>
      <c r="G3208" s="70">
        <v>28</v>
      </c>
      <c r="H3208" s="64" t="s">
        <v>15</v>
      </c>
      <c r="I3208" s="80">
        <v>12941187.369999999</v>
      </c>
      <c r="J3208" s="162">
        <v>1.5395355760004659E-4</v>
      </c>
      <c r="K3208" s="162">
        <v>2.6937454346735279E-2</v>
      </c>
      <c r="L3208" s="80">
        <v>12941187.369999999</v>
      </c>
    </row>
    <row r="3209" spans="1:12" ht="15.75" customHeight="1" x14ac:dyDescent="0.25">
      <c r="A3209" s="88">
        <v>2666</v>
      </c>
      <c r="B3209" s="64" t="s">
        <v>3437</v>
      </c>
      <c r="C3209" s="64" t="s">
        <v>74</v>
      </c>
      <c r="D3209" s="64" t="s">
        <v>3427</v>
      </c>
      <c r="E3209" s="70">
        <v>100</v>
      </c>
      <c r="F3209" s="64" t="s">
        <v>2485</v>
      </c>
      <c r="G3209" s="70">
        <v>12</v>
      </c>
      <c r="H3209" s="64" t="s">
        <v>15</v>
      </c>
      <c r="I3209" s="80">
        <v>10886621.84</v>
      </c>
      <c r="J3209" s="162">
        <v>6.5980096114305685E-5</v>
      </c>
      <c r="K3209" s="162">
        <v>2.2660817003932399E-2</v>
      </c>
      <c r="L3209" s="80">
        <v>10886621.84</v>
      </c>
    </row>
    <row r="3210" spans="1:12" ht="15.75" customHeight="1" x14ac:dyDescent="0.25">
      <c r="A3210" s="88">
        <v>2667</v>
      </c>
      <c r="B3210" s="64" t="s">
        <v>3438</v>
      </c>
      <c r="C3210" s="64" t="s">
        <v>74</v>
      </c>
      <c r="D3210" s="64" t="s">
        <v>3427</v>
      </c>
      <c r="E3210" s="70">
        <v>100</v>
      </c>
      <c r="F3210" s="64" t="s">
        <v>2485</v>
      </c>
      <c r="G3210" s="70">
        <v>30</v>
      </c>
      <c r="H3210" s="64" t="s">
        <v>15</v>
      </c>
      <c r="I3210" s="80">
        <v>9814689.1999999993</v>
      </c>
      <c r="J3210" s="162">
        <v>1.6495024028576418E-4</v>
      </c>
      <c r="K3210" s="162">
        <v>2.0429558331353931E-2</v>
      </c>
      <c r="L3210" s="80">
        <v>9814689.1999999993</v>
      </c>
    </row>
    <row r="3211" spans="1:12" ht="15.75" customHeight="1" x14ac:dyDescent="0.25">
      <c r="A3211" s="88">
        <v>2668</v>
      </c>
      <c r="B3211" s="64" t="s">
        <v>3439</v>
      </c>
      <c r="C3211" s="64" t="s">
        <v>74</v>
      </c>
      <c r="D3211" s="64" t="s">
        <v>3427</v>
      </c>
      <c r="E3211" s="70">
        <v>100</v>
      </c>
      <c r="F3211" s="64" t="s">
        <v>3428</v>
      </c>
      <c r="G3211" s="70">
        <v>154</v>
      </c>
      <c r="H3211" s="64" t="s">
        <v>15</v>
      </c>
      <c r="I3211" s="80">
        <v>27878196.879999999</v>
      </c>
      <c r="J3211" s="162">
        <v>8.4674456680025622E-4</v>
      </c>
      <c r="K3211" s="162">
        <v>5.8029269977589233E-2</v>
      </c>
      <c r="L3211" s="80">
        <v>27878196.879999999</v>
      </c>
    </row>
    <row r="3212" spans="1:12" ht="15.75" customHeight="1" x14ac:dyDescent="0.25">
      <c r="A3212" s="88">
        <v>2669</v>
      </c>
      <c r="B3212" s="64" t="s">
        <v>3440</v>
      </c>
      <c r="C3212" s="64" t="s">
        <v>74</v>
      </c>
      <c r="D3212" s="64" t="s">
        <v>3427</v>
      </c>
      <c r="E3212" s="70">
        <v>100</v>
      </c>
      <c r="F3212" s="64" t="s">
        <v>3428</v>
      </c>
      <c r="G3212" s="70">
        <v>586</v>
      </c>
      <c r="H3212" s="64" t="s">
        <v>15</v>
      </c>
      <c r="I3212" s="80">
        <v>49725527.859999999</v>
      </c>
      <c r="J3212" s="162">
        <v>3.2220280269152604E-3</v>
      </c>
      <c r="K3212" s="162">
        <v>0.10350511883486185</v>
      </c>
      <c r="L3212" s="80">
        <v>49725527.859999999</v>
      </c>
    </row>
    <row r="3213" spans="1:12" ht="15.75" customHeight="1" x14ac:dyDescent="0.25">
      <c r="A3213" s="88">
        <v>2670</v>
      </c>
      <c r="B3213" s="64" t="s">
        <v>3441</v>
      </c>
      <c r="C3213" s="64" t="s">
        <v>74</v>
      </c>
      <c r="D3213" s="64" t="s">
        <v>3427</v>
      </c>
      <c r="E3213" s="70">
        <v>100</v>
      </c>
      <c r="F3213" s="64" t="s">
        <v>3428</v>
      </c>
      <c r="G3213" s="70">
        <v>292</v>
      </c>
      <c r="H3213" s="64" t="s">
        <v>15</v>
      </c>
      <c r="I3213" s="80">
        <v>47811192.5</v>
      </c>
      <c r="J3213" s="162">
        <v>1.6055156721147715E-3</v>
      </c>
      <c r="K3213" s="162">
        <v>9.9520374630950273E-2</v>
      </c>
      <c r="L3213" s="80">
        <v>47811192.5</v>
      </c>
    </row>
    <row r="3214" spans="1:12" ht="15.75" customHeight="1" x14ac:dyDescent="0.25">
      <c r="A3214" s="88">
        <v>2671</v>
      </c>
      <c r="B3214" s="69" t="s">
        <v>3442</v>
      </c>
      <c r="C3214" s="64" t="s">
        <v>74</v>
      </c>
      <c r="D3214" s="64" t="s">
        <v>3427</v>
      </c>
      <c r="E3214" s="70">
        <v>100</v>
      </c>
      <c r="F3214" s="64" t="s">
        <v>412</v>
      </c>
      <c r="G3214" s="70">
        <v>33</v>
      </c>
      <c r="H3214" s="64" t="s">
        <v>15</v>
      </c>
      <c r="I3214" s="148">
        <v>6511266.6799999997</v>
      </c>
      <c r="J3214" s="162">
        <v>1.8144526431434062E-4</v>
      </c>
      <c r="K3214" s="162">
        <v>1.3553389184250609E-2</v>
      </c>
      <c r="L3214" s="148">
        <v>6511266.6799999997</v>
      </c>
    </row>
    <row r="3215" spans="1:12" ht="15.75" customHeight="1" x14ac:dyDescent="0.25">
      <c r="A3215" s="88">
        <v>2672</v>
      </c>
      <c r="B3215" s="69" t="s">
        <v>3443</v>
      </c>
      <c r="C3215" s="64" t="s">
        <v>74</v>
      </c>
      <c r="D3215" s="64" t="s">
        <v>3427</v>
      </c>
      <c r="E3215" s="70">
        <v>100</v>
      </c>
      <c r="F3215" s="64" t="s">
        <v>412</v>
      </c>
      <c r="G3215" s="70">
        <v>28</v>
      </c>
      <c r="H3215" s="64" t="s">
        <v>15</v>
      </c>
      <c r="I3215" s="148">
        <v>5614106.8399999999</v>
      </c>
      <c r="J3215" s="162">
        <v>1.5395355760004659E-4</v>
      </c>
      <c r="K3215" s="162">
        <v>1.1685925130082887E-2</v>
      </c>
      <c r="L3215" s="148">
        <v>5614106.8399999999</v>
      </c>
    </row>
    <row r="3216" spans="1:12" ht="15.75" customHeight="1" x14ac:dyDescent="0.25">
      <c r="A3216" s="88">
        <v>2673</v>
      </c>
      <c r="B3216" s="69" t="s">
        <v>2101</v>
      </c>
      <c r="C3216" s="64" t="s">
        <v>74</v>
      </c>
      <c r="D3216" s="64" t="s">
        <v>3427</v>
      </c>
      <c r="E3216" s="70">
        <v>100</v>
      </c>
      <c r="F3216" s="64" t="s">
        <v>412</v>
      </c>
      <c r="G3216" s="70">
        <v>80</v>
      </c>
      <c r="H3216" s="64" t="s">
        <v>15</v>
      </c>
      <c r="I3216" s="148">
        <v>14136976.710000001</v>
      </c>
      <c r="J3216" s="162">
        <v>4.3986730742870455E-4</v>
      </c>
      <c r="K3216" s="162">
        <v>2.9426524308679796E-2</v>
      </c>
      <c r="L3216" s="148">
        <v>14136976.710000001</v>
      </c>
    </row>
    <row r="3217" spans="1:12" ht="15.75" customHeight="1" x14ac:dyDescent="0.25">
      <c r="A3217" s="88">
        <v>2674</v>
      </c>
      <c r="B3217" s="69" t="s">
        <v>3444</v>
      </c>
      <c r="C3217" s="64" t="s">
        <v>74</v>
      </c>
      <c r="D3217" s="64" t="s">
        <v>3427</v>
      </c>
      <c r="E3217" s="70">
        <v>100</v>
      </c>
      <c r="F3217" s="64" t="s">
        <v>412</v>
      </c>
      <c r="G3217" s="70">
        <v>81</v>
      </c>
      <c r="H3217" s="64" t="s">
        <v>15</v>
      </c>
      <c r="I3217" s="80">
        <v>11572855.279999999</v>
      </c>
      <c r="J3217" s="162">
        <v>4.453656487715633E-4</v>
      </c>
      <c r="K3217" s="162">
        <v>2.4089231679702842E-2</v>
      </c>
      <c r="L3217" s="80">
        <v>11572855.279999999</v>
      </c>
    </row>
    <row r="3218" spans="1:12" ht="31.5" customHeight="1" x14ac:dyDescent="0.25">
      <c r="A3218" s="88">
        <v>2675</v>
      </c>
      <c r="B3218" s="149" t="s">
        <v>3445</v>
      </c>
      <c r="C3218" s="64" t="s">
        <v>74</v>
      </c>
      <c r="D3218" s="64" t="s">
        <v>3427</v>
      </c>
      <c r="E3218" s="70">
        <v>100</v>
      </c>
      <c r="F3218" s="64" t="s">
        <v>293</v>
      </c>
      <c r="G3218" s="70">
        <v>371</v>
      </c>
      <c r="H3218" s="64" t="s">
        <v>15</v>
      </c>
      <c r="I3218" s="80">
        <v>12605617.48</v>
      </c>
      <c r="J3218" s="162">
        <v>2.039884638200617E-3</v>
      </c>
      <c r="K3218" s="162">
        <v>2.6238955952919508E-2</v>
      </c>
      <c r="L3218" s="80">
        <v>12605617.48</v>
      </c>
    </row>
    <row r="3219" spans="1:12" ht="31.5" customHeight="1" x14ac:dyDescent="0.25">
      <c r="A3219" s="88">
        <v>2676</v>
      </c>
      <c r="B3219" s="149" t="s">
        <v>3446</v>
      </c>
      <c r="C3219" s="64" t="s">
        <v>74</v>
      </c>
      <c r="D3219" s="64" t="s">
        <v>3427</v>
      </c>
      <c r="E3219" s="70">
        <v>100</v>
      </c>
      <c r="F3219" s="64" t="s">
        <v>293</v>
      </c>
      <c r="G3219" s="70">
        <v>465</v>
      </c>
      <c r="H3219" s="64" t="s">
        <v>15</v>
      </c>
      <c r="I3219" s="80">
        <v>17813573.27</v>
      </c>
      <c r="J3219" s="162">
        <v>2.5567287244293449E-3</v>
      </c>
      <c r="K3219" s="162">
        <v>3.7079465971200827E-2</v>
      </c>
      <c r="L3219" s="80">
        <v>17813573.27</v>
      </c>
    </row>
    <row r="3220" spans="1:12" ht="31.5" customHeight="1" x14ac:dyDescent="0.25">
      <c r="A3220" s="88">
        <v>2677</v>
      </c>
      <c r="B3220" s="43" t="s">
        <v>3447</v>
      </c>
      <c r="C3220" s="77" t="s">
        <v>74</v>
      </c>
      <c r="D3220" s="77" t="s">
        <v>3427</v>
      </c>
      <c r="E3220" s="78">
        <v>100</v>
      </c>
      <c r="F3220" s="77" t="s">
        <v>293</v>
      </c>
      <c r="G3220" s="78">
        <v>145</v>
      </c>
      <c r="H3220" s="19" t="s">
        <v>15</v>
      </c>
      <c r="I3220" s="9">
        <v>10784271.76</v>
      </c>
      <c r="J3220" s="166">
        <v>7.9725949471452697E-4</v>
      </c>
      <c r="K3220" s="166">
        <v>2.2447772363702864E-2</v>
      </c>
      <c r="L3220" s="9">
        <v>10784271.76</v>
      </c>
    </row>
    <row r="3221" spans="1:12" ht="63" customHeight="1" x14ac:dyDescent="0.25">
      <c r="A3221" s="88">
        <v>2678</v>
      </c>
      <c r="B3221" s="77" t="s">
        <v>3448</v>
      </c>
      <c r="C3221" s="77" t="s">
        <v>74</v>
      </c>
      <c r="D3221" s="77" t="s">
        <v>3427</v>
      </c>
      <c r="E3221" s="78">
        <v>100</v>
      </c>
      <c r="F3221" s="44" t="s">
        <v>32</v>
      </c>
      <c r="G3221" s="45">
        <v>91194</v>
      </c>
      <c r="H3221" s="46" t="s">
        <v>33</v>
      </c>
      <c r="I3221" s="9">
        <v>23059731.050000001</v>
      </c>
      <c r="J3221" s="170">
        <v>0.50647645993142931</v>
      </c>
      <c r="K3221" s="170">
        <v>1.0432602946982865</v>
      </c>
      <c r="L3221" s="9">
        <v>23059731.050000001</v>
      </c>
    </row>
    <row r="3222" spans="1:12" ht="63" customHeight="1" x14ac:dyDescent="0.25">
      <c r="A3222" s="88">
        <v>2679</v>
      </c>
      <c r="B3222" s="77" t="s">
        <v>3449</v>
      </c>
      <c r="C3222" s="77" t="s">
        <v>74</v>
      </c>
      <c r="D3222" s="77" t="s">
        <v>3427</v>
      </c>
      <c r="E3222" s="78">
        <v>100</v>
      </c>
      <c r="F3222" s="44" t="s">
        <v>32</v>
      </c>
      <c r="G3222" s="45">
        <v>122120</v>
      </c>
      <c r="H3222" s="46" t="s">
        <v>33</v>
      </c>
      <c r="I3222" s="9">
        <v>16397583.310000001</v>
      </c>
      <c r="J3222" s="170">
        <v>0.67823437163438538</v>
      </c>
      <c r="K3222" s="170">
        <v>0.7418537345139723</v>
      </c>
      <c r="L3222" s="9">
        <v>2140286</v>
      </c>
    </row>
    <row r="3223" spans="1:12" ht="47.25" customHeight="1" x14ac:dyDescent="0.25">
      <c r="A3223" s="88">
        <v>2680</v>
      </c>
      <c r="B3223" s="77" t="s">
        <v>3450</v>
      </c>
      <c r="C3223" s="77" t="s">
        <v>74</v>
      </c>
      <c r="D3223" s="77" t="s">
        <v>3427</v>
      </c>
      <c r="E3223" s="78">
        <v>100</v>
      </c>
      <c r="F3223" s="44" t="s">
        <v>32</v>
      </c>
      <c r="G3223" s="45">
        <v>7464</v>
      </c>
      <c r="H3223" s="46" t="s">
        <v>33</v>
      </c>
      <c r="I3223" s="9">
        <v>2157309.71</v>
      </c>
      <c r="J3223" s="170">
        <v>4.1453826972478319E-2</v>
      </c>
      <c r="K3223" s="170">
        <v>9.7600252098780427E-2</v>
      </c>
      <c r="L3223" s="9">
        <v>2157309.71</v>
      </c>
    </row>
    <row r="3224" spans="1:12" ht="126" customHeight="1" x14ac:dyDescent="0.25">
      <c r="A3224" s="88">
        <v>2681</v>
      </c>
      <c r="B3224" s="77" t="s">
        <v>3451</v>
      </c>
      <c r="C3224" s="77" t="s">
        <v>74</v>
      </c>
      <c r="D3224" s="44" t="s">
        <v>3427</v>
      </c>
      <c r="E3224" s="45">
        <v>100</v>
      </c>
      <c r="F3224" s="44" t="s">
        <v>425</v>
      </c>
      <c r="G3224" s="78">
        <v>48</v>
      </c>
      <c r="H3224" s="19" t="s">
        <v>15</v>
      </c>
      <c r="I3224" s="47">
        <v>24113174.68</v>
      </c>
      <c r="J3224" s="184" t="s">
        <v>201</v>
      </c>
      <c r="K3224" s="183" t="s">
        <v>201</v>
      </c>
      <c r="L3224" s="47">
        <v>24113174.68</v>
      </c>
    </row>
    <row r="3225" spans="1:12" ht="31.5" customHeight="1" x14ac:dyDescent="0.25">
      <c r="A3225" s="88">
        <v>2682</v>
      </c>
      <c r="B3225" s="77" t="s">
        <v>3452</v>
      </c>
      <c r="C3225" s="77" t="s">
        <v>74</v>
      </c>
      <c r="D3225" s="77" t="s">
        <v>3427</v>
      </c>
      <c r="E3225" s="78">
        <v>100</v>
      </c>
      <c r="F3225" s="44" t="s">
        <v>3453</v>
      </c>
      <c r="G3225" s="78">
        <v>5</v>
      </c>
      <c r="H3225" s="19" t="s">
        <v>15</v>
      </c>
      <c r="I3225" s="9">
        <v>1936449.48</v>
      </c>
      <c r="J3225" s="184" t="s">
        <v>201</v>
      </c>
      <c r="K3225" s="183" t="s">
        <v>201</v>
      </c>
      <c r="L3225" s="9">
        <v>1936449.48</v>
      </c>
    </row>
    <row r="3226" spans="1:12" ht="63" customHeight="1" x14ac:dyDescent="0.25">
      <c r="A3226" s="88">
        <v>2683</v>
      </c>
      <c r="B3226" s="77" t="s">
        <v>3454</v>
      </c>
      <c r="C3226" s="77" t="s">
        <v>74</v>
      </c>
      <c r="D3226" s="77" t="s">
        <v>3427</v>
      </c>
      <c r="E3226" s="78">
        <v>100</v>
      </c>
      <c r="F3226" s="77" t="s">
        <v>3455</v>
      </c>
      <c r="G3226" s="78">
        <v>17945</v>
      </c>
      <c r="H3226" s="19" t="s">
        <v>107</v>
      </c>
      <c r="I3226" s="9">
        <v>384209</v>
      </c>
      <c r="J3226" s="166">
        <v>7.2289680947652604E-3</v>
      </c>
      <c r="K3226" s="166">
        <v>3.9375775606063073E-3</v>
      </c>
      <c r="L3226" s="9">
        <v>5606376.21</v>
      </c>
    </row>
    <row r="3227" spans="1:12" ht="47.25" customHeight="1" x14ac:dyDescent="0.25">
      <c r="A3227" s="88">
        <v>2684</v>
      </c>
      <c r="B3227" s="77" t="s">
        <v>3456</v>
      </c>
      <c r="C3227" s="77" t="s">
        <v>74</v>
      </c>
      <c r="D3227" s="77" t="s">
        <v>3427</v>
      </c>
      <c r="E3227" s="78">
        <v>100</v>
      </c>
      <c r="F3227" s="77" t="s">
        <v>32</v>
      </c>
      <c r="G3227" s="78">
        <v>3750</v>
      </c>
      <c r="H3227" s="19" t="s">
        <v>33</v>
      </c>
      <c r="I3227" s="9">
        <v>0</v>
      </c>
      <c r="J3227" s="166">
        <v>2.0826882522346424E-2</v>
      </c>
      <c r="K3227" s="166">
        <v>0</v>
      </c>
      <c r="L3227" s="9">
        <v>1876477</v>
      </c>
    </row>
    <row r="3228" spans="1:12" ht="63" customHeight="1" x14ac:dyDescent="0.25">
      <c r="A3228" s="88">
        <v>2685</v>
      </c>
      <c r="B3228" s="5" t="s">
        <v>3457</v>
      </c>
      <c r="C3228" s="5" t="s">
        <v>74</v>
      </c>
      <c r="D3228" s="5" t="s">
        <v>3427</v>
      </c>
      <c r="E3228" s="7">
        <v>100</v>
      </c>
      <c r="F3228" s="5" t="s">
        <v>3455</v>
      </c>
      <c r="G3228" s="78">
        <v>9699</v>
      </c>
      <c r="H3228" s="6" t="s">
        <v>107</v>
      </c>
      <c r="I3228" s="9">
        <v>137800</v>
      </c>
      <c r="J3228" s="166">
        <v>3.9071474812554059E-3</v>
      </c>
      <c r="K3228" s="166">
        <v>1.4122474690898682E-3</v>
      </c>
      <c r="L3228" s="9">
        <v>4262149</v>
      </c>
    </row>
    <row r="3229" spans="1:12" ht="47.25" customHeight="1" x14ac:dyDescent="0.25">
      <c r="A3229" s="88">
        <v>2686</v>
      </c>
      <c r="B3229" s="82" t="s">
        <v>3458</v>
      </c>
      <c r="C3229" s="77" t="s">
        <v>74</v>
      </c>
      <c r="D3229" s="44" t="s">
        <v>3427</v>
      </c>
      <c r="E3229" s="45">
        <v>100</v>
      </c>
      <c r="F3229" s="44" t="s">
        <v>32</v>
      </c>
      <c r="G3229" s="78">
        <v>3167</v>
      </c>
      <c r="H3229" s="19" t="s">
        <v>33</v>
      </c>
      <c r="I3229" s="9">
        <v>0</v>
      </c>
      <c r="J3229" s="166">
        <v>1.7588996519538967E-2</v>
      </c>
      <c r="K3229" s="166">
        <v>0</v>
      </c>
      <c r="L3229" s="9">
        <v>1951368</v>
      </c>
    </row>
    <row r="3230" spans="1:12" ht="47.25" customHeight="1" x14ac:dyDescent="0.25">
      <c r="A3230" s="88">
        <v>2687</v>
      </c>
      <c r="B3230" s="5" t="s">
        <v>3459</v>
      </c>
      <c r="C3230" s="5" t="s">
        <v>74</v>
      </c>
      <c r="D3230" s="5" t="s">
        <v>3427</v>
      </c>
      <c r="E3230" s="7">
        <v>100</v>
      </c>
      <c r="F3230" s="5" t="s">
        <v>3455</v>
      </c>
      <c r="G3230" s="7">
        <v>7919</v>
      </c>
      <c r="H3230" s="6" t="s">
        <v>107</v>
      </c>
      <c r="I3230" s="21">
        <v>196232.82</v>
      </c>
      <c r="J3230" s="171">
        <v>3.1900918552491557E-3</v>
      </c>
      <c r="K3230" s="171">
        <v>2.0110979927240036E-3</v>
      </c>
      <c r="L3230" s="21"/>
    </row>
    <row r="3231" spans="1:12" ht="47.25" customHeight="1" x14ac:dyDescent="0.25">
      <c r="A3231" s="88">
        <v>2688</v>
      </c>
      <c r="B3231" s="82" t="s">
        <v>3460</v>
      </c>
      <c r="C3231" s="77" t="s">
        <v>74</v>
      </c>
      <c r="D3231" s="44" t="s">
        <v>3427</v>
      </c>
      <c r="E3231" s="45">
        <v>100</v>
      </c>
      <c r="F3231" s="44" t="s">
        <v>32</v>
      </c>
      <c r="G3231" s="7">
        <v>2785</v>
      </c>
      <c r="H3231" s="46" t="s">
        <v>33</v>
      </c>
      <c r="I3231" s="21">
        <v>0</v>
      </c>
      <c r="J3231" s="171">
        <v>1.5467431419929277E-2</v>
      </c>
      <c r="K3231" s="171">
        <v>0</v>
      </c>
      <c r="L3231" s="21">
        <v>4990723</v>
      </c>
    </row>
    <row r="3232" spans="1:12" ht="63" customHeight="1" x14ac:dyDescent="0.25">
      <c r="A3232" s="88">
        <v>2689</v>
      </c>
      <c r="B3232" s="5" t="s">
        <v>3461</v>
      </c>
      <c r="C3232" s="77" t="s">
        <v>74</v>
      </c>
      <c r="D3232" s="77" t="s">
        <v>3427</v>
      </c>
      <c r="E3232" s="78">
        <v>100</v>
      </c>
      <c r="F3232" s="77" t="s">
        <v>3455</v>
      </c>
      <c r="G3232" s="78">
        <v>5643</v>
      </c>
      <c r="H3232" s="19" t="s">
        <v>107</v>
      </c>
      <c r="I3232" s="9">
        <v>699363.54</v>
      </c>
      <c r="J3232" s="170">
        <v>2.2732274705355455E-3</v>
      </c>
      <c r="K3232" s="170">
        <v>7.1674483986845497E-3</v>
      </c>
      <c r="L3232" s="9">
        <v>4245446.8899999997</v>
      </c>
    </row>
    <row r="3233" spans="1:12" ht="47.25" customHeight="1" x14ac:dyDescent="0.25">
      <c r="A3233" s="88">
        <v>2690</v>
      </c>
      <c r="B3233" s="77" t="s">
        <v>3462</v>
      </c>
      <c r="C3233" s="77" t="s">
        <v>74</v>
      </c>
      <c r="D3233" s="77" t="s">
        <v>3427</v>
      </c>
      <c r="E3233" s="78">
        <v>100</v>
      </c>
      <c r="F3233" s="77" t="s">
        <v>32</v>
      </c>
      <c r="G3233" s="78">
        <v>4470</v>
      </c>
      <c r="H3233" s="19" t="s">
        <v>33</v>
      </c>
      <c r="I3233" s="9">
        <v>0</v>
      </c>
      <c r="J3233" s="166">
        <v>2.4825643966636939E-2</v>
      </c>
      <c r="K3233" s="166">
        <v>0</v>
      </c>
      <c r="L3233" s="9">
        <v>2220475</v>
      </c>
    </row>
    <row r="3234" spans="1:12" ht="31.5" customHeight="1" x14ac:dyDescent="0.25">
      <c r="A3234" s="88">
        <v>2691</v>
      </c>
      <c r="B3234" s="5" t="s">
        <v>3463</v>
      </c>
      <c r="C3234" s="77" t="s">
        <v>74</v>
      </c>
      <c r="D3234" s="77" t="s">
        <v>3427</v>
      </c>
      <c r="E3234" s="78">
        <v>100</v>
      </c>
      <c r="F3234" s="77" t="s">
        <v>3455</v>
      </c>
      <c r="G3234" s="78">
        <v>14700</v>
      </c>
      <c r="H3234" s="19" t="s">
        <v>107</v>
      </c>
      <c r="I3234" s="9">
        <v>383329.24</v>
      </c>
      <c r="J3234" s="170">
        <v>5.9217515181415065E-3</v>
      </c>
      <c r="K3234" s="170">
        <v>3.9285613136294823E-3</v>
      </c>
      <c r="L3234" s="9">
        <v>272709.68</v>
      </c>
    </row>
    <row r="3235" spans="1:12" ht="47.25" customHeight="1" x14ac:dyDescent="0.25">
      <c r="A3235" s="88">
        <v>2692</v>
      </c>
      <c r="B3235" s="77" t="s">
        <v>3464</v>
      </c>
      <c r="C3235" s="77" t="s">
        <v>74</v>
      </c>
      <c r="D3235" s="44" t="s">
        <v>3427</v>
      </c>
      <c r="E3235" s="45">
        <v>100</v>
      </c>
      <c r="F3235" s="44" t="s">
        <v>32</v>
      </c>
      <c r="G3235" s="78">
        <v>3550</v>
      </c>
      <c r="H3235" s="19" t="s">
        <v>33</v>
      </c>
      <c r="I3235" s="9">
        <v>0</v>
      </c>
      <c r="J3235" s="166">
        <v>1.9716115454487947E-2</v>
      </c>
      <c r="K3235" s="166">
        <v>0</v>
      </c>
      <c r="L3235" s="9">
        <v>3124731</v>
      </c>
    </row>
    <row r="3236" spans="1:12" ht="63" customHeight="1" x14ac:dyDescent="0.25">
      <c r="A3236" s="88">
        <v>2693</v>
      </c>
      <c r="B3236" s="82" t="s">
        <v>3465</v>
      </c>
      <c r="C3236" s="77" t="s">
        <v>74</v>
      </c>
      <c r="D3236" s="44" t="s">
        <v>3427</v>
      </c>
      <c r="E3236" s="45">
        <v>100</v>
      </c>
      <c r="F3236" s="44" t="s">
        <v>32</v>
      </c>
      <c r="G3236" s="78">
        <v>3255</v>
      </c>
      <c r="H3236" s="46" t="s">
        <v>33</v>
      </c>
      <c r="I3236" s="9">
        <v>1000</v>
      </c>
      <c r="J3236" s="166">
        <v>1.8077734029396695E-2</v>
      </c>
      <c r="K3236" s="166">
        <v>4.5241650582836541E-5</v>
      </c>
      <c r="L3236" s="9">
        <v>3248665</v>
      </c>
    </row>
    <row r="3237" spans="1:12" ht="47.25" customHeight="1" x14ac:dyDescent="0.25">
      <c r="A3237" s="88">
        <v>2694</v>
      </c>
      <c r="B3237" s="5" t="s">
        <v>3466</v>
      </c>
      <c r="C3237" s="77" t="s">
        <v>74</v>
      </c>
      <c r="D3237" s="77" t="s">
        <v>3427</v>
      </c>
      <c r="E3237" s="78">
        <v>100</v>
      </c>
      <c r="F3237" s="77" t="s">
        <v>3455</v>
      </c>
      <c r="G3237" s="78">
        <v>1316</v>
      </c>
      <c r="H3237" s="19" t="s">
        <v>107</v>
      </c>
      <c r="I3237" s="9">
        <v>34142</v>
      </c>
      <c r="J3237" s="170">
        <v>5.3013775495743009E-4</v>
      </c>
      <c r="K3237" s="170">
        <v>3.4990531995403686E-4</v>
      </c>
      <c r="L3237" s="9">
        <v>3076989.42</v>
      </c>
    </row>
    <row r="3238" spans="1:12" ht="47.25" customHeight="1" x14ac:dyDescent="0.25">
      <c r="A3238" s="88">
        <v>2695</v>
      </c>
      <c r="B3238" s="44" t="s">
        <v>3467</v>
      </c>
      <c r="C3238" s="77" t="s">
        <v>74</v>
      </c>
      <c r="D3238" s="44" t="s">
        <v>3427</v>
      </c>
      <c r="E3238" s="45">
        <v>100</v>
      </c>
      <c r="F3238" s="44" t="s">
        <v>32</v>
      </c>
      <c r="G3238" s="45">
        <v>2251</v>
      </c>
      <c r="H3238" s="46" t="s">
        <v>33</v>
      </c>
      <c r="I3238" s="55">
        <v>0</v>
      </c>
      <c r="J3238" s="170">
        <v>1.2501683348747145E-2</v>
      </c>
      <c r="K3238" s="170">
        <v>0</v>
      </c>
      <c r="L3238" s="55">
        <v>1192768.07</v>
      </c>
    </row>
    <row r="3239" spans="1:12" ht="31.5" customHeight="1" x14ac:dyDescent="0.25">
      <c r="A3239" s="88">
        <v>2696</v>
      </c>
      <c r="B3239" s="68" t="s">
        <v>3468</v>
      </c>
      <c r="C3239" s="68" t="s">
        <v>74</v>
      </c>
      <c r="D3239" s="68" t="s">
        <v>3427</v>
      </c>
      <c r="E3239" s="76">
        <v>100</v>
      </c>
      <c r="F3239" s="68" t="s">
        <v>3455</v>
      </c>
      <c r="G3239" s="76">
        <v>22940</v>
      </c>
      <c r="H3239" s="68" t="s">
        <v>107</v>
      </c>
      <c r="I3239" s="86">
        <v>509956.2</v>
      </c>
      <c r="J3239" s="181">
        <v>9.2411550902153864E-3</v>
      </c>
      <c r="K3239" s="181">
        <v>5.2263015442430092E-3</v>
      </c>
      <c r="L3239" s="86"/>
    </row>
    <row r="3240" spans="1:12" ht="47.25" customHeight="1" x14ac:dyDescent="0.25">
      <c r="A3240" s="88">
        <v>2697</v>
      </c>
      <c r="B3240" s="68" t="s">
        <v>3469</v>
      </c>
      <c r="C3240" s="77" t="s">
        <v>74</v>
      </c>
      <c r="D3240" s="44" t="s">
        <v>3427</v>
      </c>
      <c r="E3240" s="45">
        <v>100</v>
      </c>
      <c r="F3240" s="44" t="s">
        <v>32</v>
      </c>
      <c r="G3240" s="7">
        <v>10610</v>
      </c>
      <c r="H3240" s="19" t="s">
        <v>33</v>
      </c>
      <c r="I3240" s="21">
        <v>0</v>
      </c>
      <c r="J3240" s="171">
        <v>5.8926192949892153E-2</v>
      </c>
      <c r="K3240" s="171">
        <v>0</v>
      </c>
      <c r="L3240" s="21">
        <v>2847419</v>
      </c>
    </row>
    <row r="3241" spans="1:12" ht="63" customHeight="1" x14ac:dyDescent="0.25">
      <c r="A3241" s="88">
        <v>2698</v>
      </c>
      <c r="B3241" s="5" t="s">
        <v>3470</v>
      </c>
      <c r="C3241" s="77" t="s">
        <v>74</v>
      </c>
      <c r="D3241" s="77" t="s">
        <v>3427</v>
      </c>
      <c r="E3241" s="78">
        <v>100</v>
      </c>
      <c r="F3241" s="77" t="s">
        <v>3455</v>
      </c>
      <c r="G3241" s="78">
        <v>7935.93</v>
      </c>
      <c r="H3241" s="19" t="s">
        <v>107</v>
      </c>
      <c r="I3241" s="9">
        <v>341097.94</v>
      </c>
      <c r="J3241" s="170">
        <v>3.1969119405010019E-3</v>
      </c>
      <c r="K3241" s="170">
        <v>3.4957525578865581E-3</v>
      </c>
      <c r="L3241" s="9" t="s">
        <v>3471</v>
      </c>
    </row>
    <row r="3242" spans="1:12" ht="47.25" customHeight="1" x14ac:dyDescent="0.25">
      <c r="A3242" s="88">
        <v>2699</v>
      </c>
      <c r="B3242" s="44" t="s">
        <v>3472</v>
      </c>
      <c r="C3242" s="77" t="s">
        <v>74</v>
      </c>
      <c r="D3242" s="44" t="s">
        <v>3427</v>
      </c>
      <c r="E3242" s="45">
        <v>100</v>
      </c>
      <c r="F3242" s="44" t="s">
        <v>32</v>
      </c>
      <c r="G3242" s="45">
        <v>3750</v>
      </c>
      <c r="H3242" s="46" t="s">
        <v>33</v>
      </c>
      <c r="I3242" s="55">
        <v>0</v>
      </c>
      <c r="J3242" s="170">
        <v>2.0826882522346424E-2</v>
      </c>
      <c r="K3242" s="170">
        <v>0</v>
      </c>
      <c r="L3242" s="55" t="s">
        <v>3473</v>
      </c>
    </row>
    <row r="3243" spans="1:12" ht="47.25" customHeight="1" x14ac:dyDescent="0.25">
      <c r="A3243" s="88">
        <v>2700</v>
      </c>
      <c r="B3243" s="5" t="s">
        <v>3474</v>
      </c>
      <c r="C3243" s="77" t="s">
        <v>74</v>
      </c>
      <c r="D3243" s="77" t="s">
        <v>3427</v>
      </c>
      <c r="E3243" s="78">
        <v>100</v>
      </c>
      <c r="F3243" s="77" t="s">
        <v>3455</v>
      </c>
      <c r="G3243" s="78">
        <v>1876.76</v>
      </c>
      <c r="H3243" s="19" t="s">
        <v>107</v>
      </c>
      <c r="I3243" s="9">
        <v>42208.3</v>
      </c>
      <c r="J3243" s="170">
        <v>7.5603444756375878E-4</v>
      </c>
      <c r="K3243" s="170">
        <v>4.3257303954706745E-4</v>
      </c>
      <c r="L3243" s="55">
        <v>7321963.9400000004</v>
      </c>
    </row>
    <row r="3244" spans="1:12" ht="63" customHeight="1" x14ac:dyDescent="0.25">
      <c r="A3244" s="88">
        <v>2701</v>
      </c>
      <c r="B3244" s="44" t="s">
        <v>3475</v>
      </c>
      <c r="C3244" s="77" t="s">
        <v>74</v>
      </c>
      <c r="D3244" s="44" t="s">
        <v>3427</v>
      </c>
      <c r="E3244" s="45">
        <v>100</v>
      </c>
      <c r="F3244" s="44" t="s">
        <v>32</v>
      </c>
      <c r="G3244" s="45">
        <v>2431</v>
      </c>
      <c r="H3244" s="46" t="s">
        <v>33</v>
      </c>
      <c r="I3244" s="55">
        <v>0</v>
      </c>
      <c r="J3244" s="170">
        <v>1.3501373709819776E-2</v>
      </c>
      <c r="K3244" s="170">
        <v>0</v>
      </c>
      <c r="L3244" s="55">
        <v>2040465.98</v>
      </c>
    </row>
    <row r="3245" spans="1:12" ht="47.25" customHeight="1" x14ac:dyDescent="0.25">
      <c r="A3245" s="88">
        <v>2702</v>
      </c>
      <c r="B3245" s="5" t="s">
        <v>3476</v>
      </c>
      <c r="C3245" s="77" t="s">
        <v>74</v>
      </c>
      <c r="D3245" s="77" t="s">
        <v>3427</v>
      </c>
      <c r="E3245" s="78">
        <v>100</v>
      </c>
      <c r="F3245" s="64" t="s">
        <v>3455</v>
      </c>
      <c r="G3245" s="70">
        <v>2131.5</v>
      </c>
      <c r="H3245" s="64" t="s">
        <v>107</v>
      </c>
      <c r="I3245" s="80">
        <v>57561</v>
      </c>
      <c r="J3245" s="179">
        <v>8.5865397013051837E-4</v>
      </c>
      <c r="K3245" s="179">
        <v>5.89915649987532E-4</v>
      </c>
      <c r="L3245" s="80">
        <v>3134393</v>
      </c>
    </row>
    <row r="3246" spans="1:12" ht="47.25" customHeight="1" x14ac:dyDescent="0.25">
      <c r="A3246" s="88">
        <v>2703</v>
      </c>
      <c r="B3246" s="44" t="s">
        <v>3477</v>
      </c>
      <c r="C3246" s="77" t="s">
        <v>74</v>
      </c>
      <c r="D3246" s="44" t="s">
        <v>3427</v>
      </c>
      <c r="E3246" s="45">
        <v>100</v>
      </c>
      <c r="F3246" s="44" t="s">
        <v>32</v>
      </c>
      <c r="G3246" s="78">
        <v>1120</v>
      </c>
      <c r="H3246" s="19" t="s">
        <v>33</v>
      </c>
      <c r="I3246" s="9">
        <v>0</v>
      </c>
      <c r="J3246" s="166">
        <v>6.2202955800074655E-3</v>
      </c>
      <c r="K3246" s="166">
        <v>0</v>
      </c>
      <c r="L3246" s="9">
        <v>1501670</v>
      </c>
    </row>
    <row r="3247" spans="1:12" ht="63" customHeight="1" x14ac:dyDescent="0.25">
      <c r="A3247" s="88">
        <v>2704</v>
      </c>
      <c r="B3247" s="5" t="s">
        <v>3478</v>
      </c>
      <c r="C3247" s="77" t="s">
        <v>74</v>
      </c>
      <c r="D3247" s="77" t="s">
        <v>3427</v>
      </c>
      <c r="E3247" s="78">
        <v>100</v>
      </c>
      <c r="F3247" s="77" t="s">
        <v>3455</v>
      </c>
      <c r="G3247" s="78">
        <v>0</v>
      </c>
      <c r="H3247" s="19" t="s">
        <v>107</v>
      </c>
      <c r="I3247" s="9">
        <v>14909</v>
      </c>
      <c r="J3247" s="170">
        <v>0</v>
      </c>
      <c r="K3247" s="170">
        <v>1.5279533756647928E-4</v>
      </c>
      <c r="L3247" s="9">
        <v>6174299.3600000003</v>
      </c>
    </row>
    <row r="3248" spans="1:12" ht="63" customHeight="1" x14ac:dyDescent="0.25">
      <c r="A3248" s="88">
        <v>2705</v>
      </c>
      <c r="B3248" s="44" t="s">
        <v>3479</v>
      </c>
      <c r="C3248" s="77" t="s">
        <v>74</v>
      </c>
      <c r="D3248" s="44" t="s">
        <v>3427</v>
      </c>
      <c r="E3248" s="45">
        <v>100</v>
      </c>
      <c r="F3248" s="44" t="s">
        <v>32</v>
      </c>
      <c r="G3248" s="45">
        <v>0</v>
      </c>
      <c r="H3248" s="46" t="s">
        <v>33</v>
      </c>
      <c r="I3248" s="55">
        <v>0</v>
      </c>
      <c r="J3248" s="170">
        <v>0</v>
      </c>
      <c r="K3248" s="170">
        <v>0</v>
      </c>
      <c r="L3248" s="55">
        <v>1516207.64</v>
      </c>
    </row>
    <row r="3249" spans="1:12" ht="47.25" customHeight="1" x14ac:dyDescent="0.25">
      <c r="A3249" s="88">
        <v>2706</v>
      </c>
      <c r="B3249" s="5" t="s">
        <v>3480</v>
      </c>
      <c r="C3249" s="77" t="s">
        <v>74</v>
      </c>
      <c r="D3249" s="77" t="s">
        <v>3427</v>
      </c>
      <c r="E3249" s="78">
        <v>100</v>
      </c>
      <c r="F3249" s="77" t="s">
        <v>3455</v>
      </c>
      <c r="G3249" s="78">
        <v>0</v>
      </c>
      <c r="H3249" s="19" t="s">
        <v>107</v>
      </c>
      <c r="I3249" s="14">
        <v>867186.36</v>
      </c>
      <c r="J3249" s="169">
        <v>0</v>
      </c>
      <c r="K3249" s="169">
        <v>8.88738564687413E-3</v>
      </c>
      <c r="L3249" s="14">
        <v>3492765.3</v>
      </c>
    </row>
    <row r="3250" spans="1:12" ht="47.25" customHeight="1" x14ac:dyDescent="0.25">
      <c r="A3250" s="88">
        <v>2707</v>
      </c>
      <c r="B3250" s="44" t="s">
        <v>3481</v>
      </c>
      <c r="C3250" s="77" t="s">
        <v>74</v>
      </c>
      <c r="D3250" s="44" t="s">
        <v>3427</v>
      </c>
      <c r="E3250" s="45">
        <v>100</v>
      </c>
      <c r="F3250" s="44" t="s">
        <v>32</v>
      </c>
      <c r="G3250" s="78">
        <v>1436</v>
      </c>
      <c r="H3250" s="19" t="s">
        <v>33</v>
      </c>
      <c r="I3250" s="86">
        <v>12000</v>
      </c>
      <c r="J3250" s="166">
        <v>7.9753075472238574E-3</v>
      </c>
      <c r="K3250" s="166">
        <v>5.4289980699403855E-4</v>
      </c>
      <c r="L3250" s="9">
        <v>1171744</v>
      </c>
    </row>
    <row r="3251" spans="1:12" ht="31.5" customHeight="1" x14ac:dyDescent="0.25">
      <c r="A3251" s="88">
        <v>2708</v>
      </c>
      <c r="B3251" s="5" t="s">
        <v>3482</v>
      </c>
      <c r="C3251" s="77" t="s">
        <v>74</v>
      </c>
      <c r="D3251" s="77" t="s">
        <v>3427</v>
      </c>
      <c r="E3251" s="78">
        <v>100</v>
      </c>
      <c r="F3251" s="77" t="s">
        <v>3455</v>
      </c>
      <c r="G3251" s="78">
        <v>38665</v>
      </c>
      <c r="H3251" s="19" t="s">
        <v>107</v>
      </c>
      <c r="I3251" s="9">
        <v>826105.65</v>
      </c>
      <c r="J3251" s="170">
        <v>1.5575817853669479E-2</v>
      </c>
      <c r="K3251" s="170">
        <v>8.4663687475568968E-3</v>
      </c>
      <c r="L3251" s="80">
        <v>0</v>
      </c>
    </row>
    <row r="3252" spans="1:12" ht="47.25" customHeight="1" x14ac:dyDescent="0.25">
      <c r="A3252" s="88">
        <v>2709</v>
      </c>
      <c r="B3252" s="82" t="s">
        <v>3483</v>
      </c>
      <c r="C3252" s="64" t="s">
        <v>74</v>
      </c>
      <c r="D3252" s="82" t="s">
        <v>3427</v>
      </c>
      <c r="E3252" s="83">
        <v>100</v>
      </c>
      <c r="F3252" s="82" t="s">
        <v>32</v>
      </c>
      <c r="G3252" s="89">
        <v>8846</v>
      </c>
      <c r="H3252" s="79" t="s">
        <v>33</v>
      </c>
      <c r="I3252" s="34">
        <v>0</v>
      </c>
      <c r="J3252" s="172">
        <v>4.9129227411380386E-2</v>
      </c>
      <c r="K3252" s="172">
        <v>0</v>
      </c>
      <c r="L3252" s="34">
        <v>4659671</v>
      </c>
    </row>
    <row r="3253" spans="1:12" ht="47.25" customHeight="1" x14ac:dyDescent="0.25">
      <c r="A3253" s="88">
        <v>2710</v>
      </c>
      <c r="B3253" s="68" t="s">
        <v>3484</v>
      </c>
      <c r="C3253" s="64" t="s">
        <v>74</v>
      </c>
      <c r="D3253" s="64" t="s">
        <v>3427</v>
      </c>
      <c r="E3253" s="70">
        <v>100</v>
      </c>
      <c r="F3253" s="64" t="s">
        <v>3455</v>
      </c>
      <c r="G3253" s="70">
        <v>5305.5</v>
      </c>
      <c r="H3253" s="64" t="s">
        <v>107</v>
      </c>
      <c r="I3253" s="80">
        <v>65000</v>
      </c>
      <c r="J3253" s="179">
        <v>2.1372688897618886E-3</v>
      </c>
      <c r="K3253" s="179">
        <v>6.6615446655182459E-4</v>
      </c>
      <c r="L3253" s="80">
        <v>0</v>
      </c>
    </row>
    <row r="3254" spans="1:12" ht="47.25" customHeight="1" x14ac:dyDescent="0.25">
      <c r="A3254" s="88">
        <v>2711</v>
      </c>
      <c r="B3254" s="82" t="s">
        <v>3485</v>
      </c>
      <c r="C3254" s="64" t="s">
        <v>74</v>
      </c>
      <c r="D3254" s="82" t="s">
        <v>3427</v>
      </c>
      <c r="E3254" s="83">
        <v>100</v>
      </c>
      <c r="F3254" s="82" t="s">
        <v>32</v>
      </c>
      <c r="G3254" s="89">
        <v>1030</v>
      </c>
      <c r="H3254" s="79" t="s">
        <v>33</v>
      </c>
      <c r="I3254" s="34">
        <v>0</v>
      </c>
      <c r="J3254" s="172">
        <v>5.7204503994711508E-3</v>
      </c>
      <c r="K3254" s="172">
        <v>0</v>
      </c>
      <c r="L3254" s="34">
        <v>1024305</v>
      </c>
    </row>
    <row r="3255" spans="1:12" ht="31.5" customHeight="1" x14ac:dyDescent="0.25">
      <c r="A3255" s="88">
        <v>2712</v>
      </c>
      <c r="B3255" s="68" t="s">
        <v>3486</v>
      </c>
      <c r="C3255" s="68" t="s">
        <v>74</v>
      </c>
      <c r="D3255" s="68" t="s">
        <v>3427</v>
      </c>
      <c r="E3255" s="76">
        <v>100</v>
      </c>
      <c r="F3255" s="68" t="s">
        <v>3455</v>
      </c>
      <c r="G3255" s="76">
        <v>193880.07199999999</v>
      </c>
      <c r="H3255" s="68" t="s">
        <v>107</v>
      </c>
      <c r="I3255" s="86">
        <v>5296792.7699999996</v>
      </c>
      <c r="J3255" s="181">
        <v>7.8102694605672415E-2</v>
      </c>
      <c r="K3255" s="181">
        <v>5.4284340955921717E-2</v>
      </c>
      <c r="L3255" s="80">
        <v>0</v>
      </c>
    </row>
    <row r="3256" spans="1:12" ht="31.5" customHeight="1" x14ac:dyDescent="0.25">
      <c r="A3256" s="88">
        <v>2713</v>
      </c>
      <c r="B3256" s="88" t="s">
        <v>3487</v>
      </c>
      <c r="C3256" s="88" t="s">
        <v>78</v>
      </c>
      <c r="D3256" s="88" t="s">
        <v>3427</v>
      </c>
      <c r="E3256" s="89">
        <v>100</v>
      </c>
      <c r="F3256" s="88" t="s">
        <v>81</v>
      </c>
      <c r="G3256" s="89" t="s">
        <v>201</v>
      </c>
      <c r="H3256" s="88" t="s">
        <v>201</v>
      </c>
      <c r="I3256" s="34">
        <v>5630507.5300000003</v>
      </c>
      <c r="J3256" s="183" t="s">
        <v>201</v>
      </c>
      <c r="K3256" s="172">
        <v>2.2160317277542094</v>
      </c>
      <c r="L3256" s="34">
        <v>3087677.04</v>
      </c>
    </row>
    <row r="3257" spans="1:12" ht="15.75" customHeight="1" x14ac:dyDescent="0.25">
      <c r="A3257" s="190">
        <v>2714</v>
      </c>
      <c r="B3257" s="190" t="s">
        <v>3488</v>
      </c>
      <c r="C3257" s="190" t="s">
        <v>78</v>
      </c>
      <c r="D3257" s="190" t="s">
        <v>3427</v>
      </c>
      <c r="E3257" s="212">
        <v>100</v>
      </c>
      <c r="F3257" s="190" t="s">
        <v>83</v>
      </c>
      <c r="G3257" s="89">
        <v>3897</v>
      </c>
      <c r="H3257" s="88" t="s">
        <v>84</v>
      </c>
      <c r="I3257" s="34">
        <v>20315391</v>
      </c>
      <c r="J3257" s="172">
        <v>2.0831325438383938E-2</v>
      </c>
      <c r="K3257" s="172">
        <v>4.7264845869178909E-2</v>
      </c>
      <c r="L3257" s="34">
        <v>20315391</v>
      </c>
    </row>
    <row r="3258" spans="1:12" ht="15.75" customHeight="1" x14ac:dyDescent="0.25">
      <c r="A3258" s="190"/>
      <c r="B3258" s="190"/>
      <c r="C3258" s="190"/>
      <c r="D3258" s="190"/>
      <c r="E3258" s="212"/>
      <c r="F3258" s="190"/>
      <c r="G3258" s="89">
        <v>81147</v>
      </c>
      <c r="H3258" s="88" t="s">
        <v>85</v>
      </c>
      <c r="I3258" s="34">
        <v>57010584</v>
      </c>
      <c r="J3258" s="172"/>
      <c r="K3258" s="172"/>
      <c r="L3258" s="34">
        <v>49322295</v>
      </c>
    </row>
    <row r="3259" spans="1:12" ht="31.5" customHeight="1" x14ac:dyDescent="0.25">
      <c r="A3259" s="190"/>
      <c r="B3259" s="190"/>
      <c r="C3259" s="190"/>
      <c r="D3259" s="190"/>
      <c r="E3259" s="212"/>
      <c r="F3259" s="190"/>
      <c r="G3259" s="89">
        <v>7388</v>
      </c>
      <c r="H3259" s="88" t="s">
        <v>86</v>
      </c>
      <c r="I3259" s="34">
        <v>4240666</v>
      </c>
      <c r="J3259" s="172"/>
      <c r="K3259" s="172"/>
      <c r="L3259" s="34">
        <v>4240666</v>
      </c>
    </row>
    <row r="3260" spans="1:12" ht="15.75" customHeight="1" x14ac:dyDescent="0.25">
      <c r="A3260" s="190"/>
      <c r="B3260" s="190"/>
      <c r="C3260" s="190"/>
      <c r="D3260" s="190"/>
      <c r="E3260" s="212"/>
      <c r="F3260" s="190"/>
      <c r="G3260" s="89">
        <v>9666</v>
      </c>
      <c r="H3260" s="88" t="s">
        <v>87</v>
      </c>
      <c r="I3260" s="34">
        <v>27933684</v>
      </c>
      <c r="J3260" s="172"/>
      <c r="K3260" s="172"/>
      <c r="L3260" s="34">
        <v>27933684</v>
      </c>
    </row>
    <row r="3261" spans="1:12" ht="31.5" customHeight="1" x14ac:dyDescent="0.25">
      <c r="A3261" s="190"/>
      <c r="B3261" s="190"/>
      <c r="C3261" s="190"/>
      <c r="D3261" s="190"/>
      <c r="E3261" s="212"/>
      <c r="F3261" s="190"/>
      <c r="G3261" s="89">
        <v>1793</v>
      </c>
      <c r="H3261" s="88" t="s">
        <v>88</v>
      </c>
      <c r="I3261" s="34">
        <v>123459402</v>
      </c>
      <c r="J3261" s="172"/>
      <c r="K3261" s="172"/>
      <c r="L3261" s="34">
        <v>123459402</v>
      </c>
    </row>
    <row r="3262" spans="1:12" ht="15.75" customHeight="1" x14ac:dyDescent="0.25">
      <c r="A3262" s="190"/>
      <c r="B3262" s="190"/>
      <c r="C3262" s="190"/>
      <c r="D3262" s="190"/>
      <c r="E3262" s="212"/>
      <c r="F3262" s="190"/>
      <c r="G3262" s="89">
        <v>420</v>
      </c>
      <c r="H3262" s="88" t="s">
        <v>89</v>
      </c>
      <c r="I3262" s="34">
        <v>1979085</v>
      </c>
      <c r="J3262" s="172"/>
      <c r="K3262" s="172"/>
      <c r="L3262" s="34">
        <v>1979085</v>
      </c>
    </row>
    <row r="3263" spans="1:12" ht="47.25" customHeight="1" x14ac:dyDescent="0.25">
      <c r="A3263" s="64">
        <v>2715</v>
      </c>
      <c r="B3263" s="88" t="s">
        <v>3489</v>
      </c>
      <c r="C3263" s="88" t="s">
        <v>78</v>
      </c>
      <c r="D3263" s="88" t="s">
        <v>3427</v>
      </c>
      <c r="E3263" s="89">
        <v>100</v>
      </c>
      <c r="F3263" s="88" t="s">
        <v>90</v>
      </c>
      <c r="G3263" s="89">
        <v>1.9</v>
      </c>
      <c r="H3263" s="88" t="s">
        <v>91</v>
      </c>
      <c r="I3263" s="34">
        <v>4835.3</v>
      </c>
      <c r="J3263" s="172">
        <v>8.2759101323274485E-3</v>
      </c>
      <c r="K3263" s="172">
        <v>1.242377989324136E-2</v>
      </c>
      <c r="L3263" s="34">
        <v>0</v>
      </c>
    </row>
    <row r="3264" spans="1:12" ht="47.25" customHeight="1" x14ac:dyDescent="0.25">
      <c r="A3264" s="64">
        <v>2716</v>
      </c>
      <c r="B3264" s="88" t="s">
        <v>3490</v>
      </c>
      <c r="C3264" s="88" t="s">
        <v>78</v>
      </c>
      <c r="D3264" s="88" t="s">
        <v>3427</v>
      </c>
      <c r="E3264" s="89">
        <v>100</v>
      </c>
      <c r="F3264" s="88" t="s">
        <v>90</v>
      </c>
      <c r="G3264" s="89">
        <v>3.3</v>
      </c>
      <c r="H3264" s="88" t="s">
        <v>93</v>
      </c>
      <c r="I3264" s="34">
        <v>8543.7000000000007</v>
      </c>
      <c r="J3264" s="172">
        <v>1.4373949177200307E-2</v>
      </c>
      <c r="K3264" s="172">
        <v>2.1952112231689084E-2</v>
      </c>
      <c r="L3264" s="34">
        <v>0</v>
      </c>
    </row>
    <row r="3265" spans="1:12" ht="15.75" customHeight="1" x14ac:dyDescent="0.25">
      <c r="A3265" s="88">
        <v>2717</v>
      </c>
      <c r="B3265" s="88" t="s">
        <v>3491</v>
      </c>
      <c r="C3265" s="88" t="s">
        <v>78</v>
      </c>
      <c r="D3265" s="88" t="s">
        <v>3427</v>
      </c>
      <c r="E3265" s="89">
        <v>100</v>
      </c>
      <c r="F3265" s="88" t="s">
        <v>202</v>
      </c>
      <c r="G3265" s="89" t="s">
        <v>201</v>
      </c>
      <c r="H3265" s="88" t="s">
        <v>201</v>
      </c>
      <c r="I3265" s="34">
        <f>L3265</f>
        <v>13725900</v>
      </c>
      <c r="J3265" s="172" t="s">
        <v>201</v>
      </c>
      <c r="K3265" s="172">
        <v>2.4341000447528729</v>
      </c>
      <c r="L3265" s="34">
        <v>13725900</v>
      </c>
    </row>
    <row r="3266" spans="1:12" ht="31.5" customHeight="1" x14ac:dyDescent="0.25">
      <c r="A3266" s="64">
        <v>2718</v>
      </c>
      <c r="B3266" s="64" t="s">
        <v>3492</v>
      </c>
      <c r="C3266" s="64" t="s">
        <v>74</v>
      </c>
      <c r="D3266" s="64" t="s">
        <v>3493</v>
      </c>
      <c r="E3266" s="70">
        <v>100</v>
      </c>
      <c r="F3266" s="64" t="s">
        <v>412</v>
      </c>
      <c r="G3266" s="70">
        <v>25</v>
      </c>
      <c r="H3266" s="64" t="s">
        <v>15</v>
      </c>
      <c r="I3266" s="80">
        <v>7200418</v>
      </c>
      <c r="J3266" s="162">
        <v>1.3745853357147015E-4</v>
      </c>
      <c r="K3266" s="162">
        <v>1.4987877511305283E-2</v>
      </c>
      <c r="L3266" s="80">
        <v>7200418</v>
      </c>
    </row>
    <row r="3267" spans="1:12" ht="31.5" customHeight="1" x14ac:dyDescent="0.25">
      <c r="A3267" s="64">
        <v>2719</v>
      </c>
      <c r="B3267" s="64" t="s">
        <v>3494</v>
      </c>
      <c r="C3267" s="64" t="s">
        <v>74</v>
      </c>
      <c r="D3267" s="64" t="s">
        <v>3493</v>
      </c>
      <c r="E3267" s="70">
        <v>100</v>
      </c>
      <c r="F3267" s="64" t="s">
        <v>412</v>
      </c>
      <c r="G3267" s="70">
        <v>11</v>
      </c>
      <c r="H3267" s="64" t="s">
        <v>15</v>
      </c>
      <c r="I3267" s="80">
        <v>6732409</v>
      </c>
      <c r="J3267" s="162">
        <v>6.0481754771446873E-5</v>
      </c>
      <c r="K3267" s="162">
        <v>1.4013703294448919E-2</v>
      </c>
      <c r="L3267" s="80">
        <v>6732409</v>
      </c>
    </row>
    <row r="3268" spans="1:12" ht="31.5" customHeight="1" x14ac:dyDescent="0.25">
      <c r="A3268" s="88">
        <v>2720</v>
      </c>
      <c r="B3268" s="64" t="s">
        <v>3495</v>
      </c>
      <c r="C3268" s="64" t="s">
        <v>74</v>
      </c>
      <c r="D3268" s="64" t="s">
        <v>3493</v>
      </c>
      <c r="E3268" s="70">
        <v>100</v>
      </c>
      <c r="F3268" s="64" t="s">
        <v>412</v>
      </c>
      <c r="G3268" s="70">
        <v>23</v>
      </c>
      <c r="H3268" s="64" t="s">
        <v>15</v>
      </c>
      <c r="I3268" s="80">
        <v>6265077</v>
      </c>
      <c r="J3268" s="162">
        <v>1.2646185088575256E-4</v>
      </c>
      <c r="K3268" s="162">
        <v>1.3040938272596947E-2</v>
      </c>
      <c r="L3268" s="80">
        <v>6265077</v>
      </c>
    </row>
    <row r="3269" spans="1:12" ht="31.5" customHeight="1" x14ac:dyDescent="0.25">
      <c r="A3269" s="64">
        <v>2721</v>
      </c>
      <c r="B3269" s="64" t="s">
        <v>3496</v>
      </c>
      <c r="C3269" s="64" t="s">
        <v>74</v>
      </c>
      <c r="D3269" s="64" t="s">
        <v>3493</v>
      </c>
      <c r="E3269" s="70">
        <v>100</v>
      </c>
      <c r="F3269" s="64" t="s">
        <v>412</v>
      </c>
      <c r="G3269" s="70">
        <v>100</v>
      </c>
      <c r="H3269" s="64" t="s">
        <v>15</v>
      </c>
      <c r="I3269" s="80">
        <v>25518966</v>
      </c>
      <c r="J3269" s="162">
        <v>5.4983413428588061E-4</v>
      </c>
      <c r="K3269" s="162">
        <v>5.3118462931341502E-2</v>
      </c>
      <c r="L3269" s="80">
        <v>25518966</v>
      </c>
    </row>
    <row r="3270" spans="1:12" ht="31.5" customHeight="1" x14ac:dyDescent="0.25">
      <c r="A3270" s="64">
        <v>2722</v>
      </c>
      <c r="B3270" s="64" t="s">
        <v>3497</v>
      </c>
      <c r="C3270" s="64" t="s">
        <v>74</v>
      </c>
      <c r="D3270" s="64" t="s">
        <v>3493</v>
      </c>
      <c r="E3270" s="70">
        <v>100</v>
      </c>
      <c r="F3270" s="64" t="s">
        <v>412</v>
      </c>
      <c r="G3270" s="70">
        <v>93</v>
      </c>
      <c r="H3270" s="64" t="s">
        <v>15</v>
      </c>
      <c r="I3270" s="80">
        <v>31250488</v>
      </c>
      <c r="J3270" s="162">
        <v>5.1134574488586899E-4</v>
      </c>
      <c r="K3270" s="162">
        <v>6.5048791099699438E-2</v>
      </c>
      <c r="L3270" s="80">
        <v>31250488</v>
      </c>
    </row>
    <row r="3271" spans="1:12" ht="31.5" customHeight="1" x14ac:dyDescent="0.25">
      <c r="A3271" s="88">
        <v>2723</v>
      </c>
      <c r="B3271" s="64" t="s">
        <v>3498</v>
      </c>
      <c r="C3271" s="64" t="s">
        <v>74</v>
      </c>
      <c r="D3271" s="64" t="s">
        <v>3493</v>
      </c>
      <c r="E3271" s="70">
        <v>100</v>
      </c>
      <c r="F3271" s="64" t="s">
        <v>278</v>
      </c>
      <c r="G3271" s="70">
        <v>34</v>
      </c>
      <c r="H3271" s="64" t="s">
        <v>15</v>
      </c>
      <c r="I3271" s="80">
        <v>19636805.07</v>
      </c>
      <c r="J3271" s="162">
        <v>1.869436056571994E-4</v>
      </c>
      <c r="K3271" s="162">
        <v>4.0874575490275504E-2</v>
      </c>
      <c r="L3271" s="80">
        <v>19636805.07</v>
      </c>
    </row>
    <row r="3272" spans="1:12" ht="31.5" customHeight="1" x14ac:dyDescent="0.25">
      <c r="A3272" s="64">
        <v>2724</v>
      </c>
      <c r="B3272" s="64" t="s">
        <v>3499</v>
      </c>
      <c r="C3272" s="64" t="s">
        <v>74</v>
      </c>
      <c r="D3272" s="64" t="s">
        <v>3493</v>
      </c>
      <c r="E3272" s="70">
        <v>100</v>
      </c>
      <c r="F3272" s="64" t="s">
        <v>278</v>
      </c>
      <c r="G3272" s="70">
        <v>37</v>
      </c>
      <c r="H3272" s="64" t="s">
        <v>15</v>
      </c>
      <c r="I3272" s="80">
        <v>23395435.920000002</v>
      </c>
      <c r="J3272" s="162">
        <v>2.0343862968577584E-4</v>
      </c>
      <c r="K3272" s="162">
        <v>4.8698273890842428E-2</v>
      </c>
      <c r="L3272" s="80">
        <v>23395435.920000002</v>
      </c>
    </row>
    <row r="3273" spans="1:12" ht="31.5" customHeight="1" x14ac:dyDescent="0.25">
      <c r="A3273" s="64">
        <v>2725</v>
      </c>
      <c r="B3273" s="64" t="s">
        <v>3500</v>
      </c>
      <c r="C3273" s="64" t="s">
        <v>74</v>
      </c>
      <c r="D3273" s="64" t="s">
        <v>3493</v>
      </c>
      <c r="E3273" s="70">
        <v>100</v>
      </c>
      <c r="F3273" s="64" t="s">
        <v>278</v>
      </c>
      <c r="G3273" s="70">
        <v>38</v>
      </c>
      <c r="H3273" s="64" t="s">
        <v>15</v>
      </c>
      <c r="I3273" s="80">
        <v>20895962.079999998</v>
      </c>
      <c r="J3273" s="162">
        <v>2.0893697102863465E-4</v>
      </c>
      <c r="K3273" s="162">
        <v>4.3495547082949899E-2</v>
      </c>
      <c r="L3273" s="80">
        <v>20895962.079999998</v>
      </c>
    </row>
    <row r="3274" spans="1:12" ht="31.5" customHeight="1" x14ac:dyDescent="0.25">
      <c r="A3274" s="88">
        <v>2726</v>
      </c>
      <c r="B3274" s="64" t="s">
        <v>2840</v>
      </c>
      <c r="C3274" s="64" t="s">
        <v>74</v>
      </c>
      <c r="D3274" s="64" t="s">
        <v>3493</v>
      </c>
      <c r="E3274" s="70">
        <v>100</v>
      </c>
      <c r="F3274" s="64" t="s">
        <v>278</v>
      </c>
      <c r="G3274" s="70">
        <v>154</v>
      </c>
      <c r="H3274" s="64" t="s">
        <v>15</v>
      </c>
      <c r="I3274" s="80">
        <v>31976995.539999999</v>
      </c>
      <c r="J3274" s="162">
        <v>8.4674456680025622E-4</v>
      </c>
      <c r="K3274" s="162">
        <v>6.6561037474918164E-2</v>
      </c>
      <c r="L3274" s="80">
        <v>31976995.539999999</v>
      </c>
    </row>
    <row r="3275" spans="1:12" ht="31.5" customHeight="1" x14ac:dyDescent="0.25">
      <c r="A3275" s="64">
        <v>2727</v>
      </c>
      <c r="B3275" s="64" t="s">
        <v>3501</v>
      </c>
      <c r="C3275" s="64" t="s">
        <v>74</v>
      </c>
      <c r="D3275" s="64" t="s">
        <v>3493</v>
      </c>
      <c r="E3275" s="70">
        <v>100</v>
      </c>
      <c r="F3275" s="64" t="s">
        <v>278</v>
      </c>
      <c r="G3275" s="70">
        <v>13</v>
      </c>
      <c r="H3275" s="64" t="s">
        <v>15</v>
      </c>
      <c r="I3275" s="80">
        <v>14136204.640000001</v>
      </c>
      <c r="J3275" s="162">
        <v>7.1478437457164483E-5</v>
      </c>
      <c r="K3275" s="162">
        <v>2.9424917222731429E-2</v>
      </c>
      <c r="L3275" s="80">
        <v>14136204.640000001</v>
      </c>
    </row>
    <row r="3276" spans="1:12" ht="31.5" customHeight="1" x14ac:dyDescent="0.25">
      <c r="A3276" s="64">
        <v>2728</v>
      </c>
      <c r="B3276" s="64" t="s">
        <v>3502</v>
      </c>
      <c r="C3276" s="64" t="s">
        <v>74</v>
      </c>
      <c r="D3276" s="64" t="s">
        <v>3493</v>
      </c>
      <c r="E3276" s="70">
        <v>100</v>
      </c>
      <c r="F3276" s="64" t="s">
        <v>278</v>
      </c>
      <c r="G3276" s="70">
        <v>82</v>
      </c>
      <c r="H3276" s="64" t="s">
        <v>15</v>
      </c>
      <c r="I3276" s="80">
        <v>24818830.43</v>
      </c>
      <c r="J3276" s="162">
        <v>4.5086399011442211E-4</v>
      </c>
      <c r="K3276" s="162">
        <v>5.1661110571455185E-2</v>
      </c>
      <c r="L3276" s="80">
        <v>24818830.43</v>
      </c>
    </row>
    <row r="3277" spans="1:12" ht="31.5" customHeight="1" x14ac:dyDescent="0.25">
      <c r="A3277" s="64">
        <v>2729</v>
      </c>
      <c r="B3277" s="64" t="s">
        <v>3503</v>
      </c>
      <c r="C3277" s="64" t="s">
        <v>74</v>
      </c>
      <c r="D3277" s="64" t="s">
        <v>3493</v>
      </c>
      <c r="E3277" s="70">
        <v>100</v>
      </c>
      <c r="F3277" s="64" t="s">
        <v>278</v>
      </c>
      <c r="G3277" s="70">
        <v>85</v>
      </c>
      <c r="H3277" s="64" t="s">
        <v>15</v>
      </c>
      <c r="I3277" s="80">
        <v>34568177.450000003</v>
      </c>
      <c r="J3277" s="162">
        <v>4.6735901414299855E-4</v>
      </c>
      <c r="K3277" s="162">
        <v>7.1954657272628536E-2</v>
      </c>
      <c r="L3277" s="80">
        <v>34568177.450000003</v>
      </c>
    </row>
    <row r="3278" spans="1:12" ht="31.5" customHeight="1" x14ac:dyDescent="0.25">
      <c r="A3278" s="88">
        <v>2730</v>
      </c>
      <c r="B3278" s="64" t="s">
        <v>3504</v>
      </c>
      <c r="C3278" s="64" t="s">
        <v>74</v>
      </c>
      <c r="D3278" s="64" t="s">
        <v>3493</v>
      </c>
      <c r="E3278" s="70">
        <v>100</v>
      </c>
      <c r="F3278" s="64" t="s">
        <v>278</v>
      </c>
      <c r="G3278" s="70">
        <v>82</v>
      </c>
      <c r="H3278" s="64" t="s">
        <v>15</v>
      </c>
      <c r="I3278" s="80">
        <v>23213921.079999998</v>
      </c>
      <c r="J3278" s="162">
        <v>4.5086399011442211E-4</v>
      </c>
      <c r="K3278" s="162">
        <v>4.8320445521933257E-2</v>
      </c>
      <c r="L3278" s="80">
        <v>23213921.079999998</v>
      </c>
    </row>
    <row r="3279" spans="1:12" ht="31.5" customHeight="1" x14ac:dyDescent="0.25">
      <c r="A3279" s="64">
        <v>2731</v>
      </c>
      <c r="B3279" s="64" t="s">
        <v>3505</v>
      </c>
      <c r="C3279" s="64" t="s">
        <v>74</v>
      </c>
      <c r="D3279" s="64" t="s">
        <v>3493</v>
      </c>
      <c r="E3279" s="70">
        <v>100</v>
      </c>
      <c r="F3279" s="64" t="s">
        <v>278</v>
      </c>
      <c r="G3279" s="70">
        <v>526</v>
      </c>
      <c r="H3279" s="64" t="s">
        <v>15</v>
      </c>
      <c r="I3279" s="80">
        <v>57259367</v>
      </c>
      <c r="J3279" s="162">
        <v>2.892127546343732E-3</v>
      </c>
      <c r="K3279" s="162">
        <v>0.11918702205495234</v>
      </c>
      <c r="L3279" s="80">
        <v>61208564.280000001</v>
      </c>
    </row>
    <row r="3280" spans="1:12" ht="31.5" customHeight="1" x14ac:dyDescent="0.25">
      <c r="A3280" s="64">
        <v>2732</v>
      </c>
      <c r="B3280" s="64" t="s">
        <v>3506</v>
      </c>
      <c r="C3280" s="64" t="s">
        <v>74</v>
      </c>
      <c r="D3280" s="64" t="s">
        <v>3493</v>
      </c>
      <c r="E3280" s="70">
        <v>100</v>
      </c>
      <c r="F3280" s="64" t="s">
        <v>278</v>
      </c>
      <c r="G3280" s="70">
        <v>77</v>
      </c>
      <c r="H3280" s="64" t="s">
        <v>15</v>
      </c>
      <c r="I3280" s="80">
        <v>22787948.48</v>
      </c>
      <c r="J3280" s="162">
        <v>4.2337228340012811E-4</v>
      </c>
      <c r="K3280" s="162">
        <v>4.743377128274711E-2</v>
      </c>
      <c r="L3280" s="80">
        <v>22787948.48</v>
      </c>
    </row>
    <row r="3281" spans="1:12" ht="31.5" customHeight="1" x14ac:dyDescent="0.25">
      <c r="A3281" s="88">
        <v>2733</v>
      </c>
      <c r="B3281" s="64" t="s">
        <v>3507</v>
      </c>
      <c r="C3281" s="64" t="s">
        <v>74</v>
      </c>
      <c r="D3281" s="64" t="s">
        <v>3493</v>
      </c>
      <c r="E3281" s="70">
        <v>100</v>
      </c>
      <c r="F3281" s="64" t="s">
        <v>278</v>
      </c>
      <c r="G3281" s="70">
        <v>26</v>
      </c>
      <c r="H3281" s="64" t="s">
        <v>15</v>
      </c>
      <c r="I3281" s="80">
        <v>22499033.739999998</v>
      </c>
      <c r="J3281" s="162">
        <v>1.4295687491432897E-4</v>
      </c>
      <c r="K3281" s="162">
        <v>4.6832386927792909E-2</v>
      </c>
      <c r="L3281" s="80">
        <v>22499033.739999998</v>
      </c>
    </row>
    <row r="3282" spans="1:12" ht="31.5" customHeight="1" x14ac:dyDescent="0.25">
      <c r="A3282" s="64">
        <v>2734</v>
      </c>
      <c r="B3282" s="64" t="s">
        <v>3508</v>
      </c>
      <c r="C3282" s="64" t="s">
        <v>74</v>
      </c>
      <c r="D3282" s="64" t="s">
        <v>3493</v>
      </c>
      <c r="E3282" s="70">
        <v>100</v>
      </c>
      <c r="F3282" s="64" t="s">
        <v>278</v>
      </c>
      <c r="G3282" s="70">
        <v>59</v>
      </c>
      <c r="H3282" s="64" t="s">
        <v>15</v>
      </c>
      <c r="I3282" s="80">
        <v>27868120.760000002</v>
      </c>
      <c r="J3282" s="162">
        <v>3.2440213922866961E-4</v>
      </c>
      <c r="K3282" s="162">
        <v>5.8008296243515847E-2</v>
      </c>
      <c r="L3282" s="80">
        <v>27868120.760000002</v>
      </c>
    </row>
    <row r="3283" spans="1:12" ht="31.5" customHeight="1" x14ac:dyDescent="0.25">
      <c r="A3283" s="64">
        <v>2735</v>
      </c>
      <c r="B3283" s="64" t="s">
        <v>3509</v>
      </c>
      <c r="C3283" s="64" t="s">
        <v>74</v>
      </c>
      <c r="D3283" s="64" t="s">
        <v>3493</v>
      </c>
      <c r="E3283" s="70">
        <v>100</v>
      </c>
      <c r="F3283" s="64" t="s">
        <v>278</v>
      </c>
      <c r="G3283" s="70">
        <v>89</v>
      </c>
      <c r="H3283" s="64" t="s">
        <v>15</v>
      </c>
      <c r="I3283" s="80">
        <v>29135488.48</v>
      </c>
      <c r="J3283" s="162">
        <v>4.8935237951443374E-4</v>
      </c>
      <c r="K3283" s="162">
        <v>6.0646358665606095E-2</v>
      </c>
      <c r="L3283" s="80">
        <v>29135488.48</v>
      </c>
    </row>
    <row r="3284" spans="1:12" ht="31.5" customHeight="1" x14ac:dyDescent="0.25">
      <c r="A3284" s="88">
        <v>2736</v>
      </c>
      <c r="B3284" s="64" t="s">
        <v>3510</v>
      </c>
      <c r="C3284" s="64" t="s">
        <v>74</v>
      </c>
      <c r="D3284" s="64" t="s">
        <v>3493</v>
      </c>
      <c r="E3284" s="70">
        <v>100</v>
      </c>
      <c r="F3284" s="64" t="s">
        <v>278</v>
      </c>
      <c r="G3284" s="70">
        <v>47</v>
      </c>
      <c r="H3284" s="64" t="s">
        <v>15</v>
      </c>
      <c r="I3284" s="80">
        <v>29492716.41</v>
      </c>
      <c r="J3284" s="162">
        <v>2.5842204311436387E-4</v>
      </c>
      <c r="K3284" s="162">
        <v>6.1389938893650797E-2</v>
      </c>
      <c r="L3284" s="80">
        <v>29492716.41</v>
      </c>
    </row>
    <row r="3285" spans="1:12" ht="31.5" customHeight="1" x14ac:dyDescent="0.25">
      <c r="A3285" s="64">
        <v>2737</v>
      </c>
      <c r="B3285" s="64" t="s">
        <v>3511</v>
      </c>
      <c r="C3285" s="64" t="s">
        <v>74</v>
      </c>
      <c r="D3285" s="64" t="s">
        <v>3493</v>
      </c>
      <c r="E3285" s="70">
        <v>100</v>
      </c>
      <c r="F3285" s="64" t="s">
        <v>278</v>
      </c>
      <c r="G3285" s="70">
        <v>101</v>
      </c>
      <c r="H3285" s="64" t="s">
        <v>15</v>
      </c>
      <c r="I3285" s="80">
        <v>26581474.84</v>
      </c>
      <c r="J3285" s="162">
        <v>5.5533247562873948E-4</v>
      </c>
      <c r="K3285" s="162">
        <v>5.5330105692719948E-2</v>
      </c>
      <c r="L3285" s="80">
        <v>26581474.84</v>
      </c>
    </row>
    <row r="3286" spans="1:12" ht="31.5" customHeight="1" x14ac:dyDescent="0.25">
      <c r="A3286" s="64">
        <v>2738</v>
      </c>
      <c r="B3286" s="64" t="s">
        <v>2408</v>
      </c>
      <c r="C3286" s="64" t="s">
        <v>74</v>
      </c>
      <c r="D3286" s="64" t="s">
        <v>3493</v>
      </c>
      <c r="E3286" s="70">
        <v>100</v>
      </c>
      <c r="F3286" s="64" t="s">
        <v>293</v>
      </c>
      <c r="G3286" s="70">
        <v>1123</v>
      </c>
      <c r="H3286" s="64" t="s">
        <v>15</v>
      </c>
      <c r="I3286" s="80">
        <v>19618107</v>
      </c>
      <c r="J3286" s="162">
        <v>6.1746373280304398E-3</v>
      </c>
      <c r="K3286" s="162">
        <v>4.0835654918878424E-2</v>
      </c>
      <c r="L3286" s="80">
        <v>19977422</v>
      </c>
    </row>
    <row r="3287" spans="1:12" ht="31.5" customHeight="1" x14ac:dyDescent="0.25">
      <c r="A3287" s="88">
        <v>2739</v>
      </c>
      <c r="B3287" s="64" t="s">
        <v>3512</v>
      </c>
      <c r="C3287" s="64" t="s">
        <v>74</v>
      </c>
      <c r="D3287" s="64" t="s">
        <v>3493</v>
      </c>
      <c r="E3287" s="70">
        <v>100</v>
      </c>
      <c r="F3287" s="64" t="s">
        <v>293</v>
      </c>
      <c r="G3287" s="70">
        <v>137</v>
      </c>
      <c r="H3287" s="64" t="s">
        <v>15</v>
      </c>
      <c r="I3287" s="80">
        <v>8096990</v>
      </c>
      <c r="J3287" s="162">
        <v>7.5327276397165648E-4</v>
      </c>
      <c r="K3287" s="162">
        <v>1.6854117959577315E-2</v>
      </c>
      <c r="L3287" s="80">
        <v>8955790</v>
      </c>
    </row>
    <row r="3288" spans="1:12" ht="31.5" customHeight="1" x14ac:dyDescent="0.25">
      <c r="A3288" s="64">
        <v>2740</v>
      </c>
      <c r="B3288" s="64" t="s">
        <v>3513</v>
      </c>
      <c r="C3288" s="64" t="s">
        <v>74</v>
      </c>
      <c r="D3288" s="64" t="s">
        <v>3493</v>
      </c>
      <c r="E3288" s="70">
        <v>100</v>
      </c>
      <c r="F3288" s="64" t="s">
        <v>293</v>
      </c>
      <c r="G3288" s="70">
        <v>335</v>
      </c>
      <c r="H3288" s="64" t="s">
        <v>15</v>
      </c>
      <c r="I3288" s="80">
        <v>21792451.399999999</v>
      </c>
      <c r="J3288" s="162">
        <v>1.8419443498577002E-3</v>
      </c>
      <c r="K3288" s="162">
        <v>4.5361615430419916E-2</v>
      </c>
      <c r="L3288" s="225">
        <v>22654024.399999999</v>
      </c>
    </row>
    <row r="3289" spans="1:12" ht="31.5" customHeight="1" x14ac:dyDescent="0.25">
      <c r="A3289" s="188">
        <v>2741</v>
      </c>
      <c r="B3289" s="188" t="s">
        <v>3514</v>
      </c>
      <c r="C3289" s="188" t="s">
        <v>74</v>
      </c>
      <c r="D3289" s="188" t="s">
        <v>3493</v>
      </c>
      <c r="E3289" s="70">
        <v>100</v>
      </c>
      <c r="F3289" s="64" t="s">
        <v>1685</v>
      </c>
      <c r="G3289" s="70">
        <v>204750</v>
      </c>
      <c r="H3289" s="64" t="s">
        <v>105</v>
      </c>
      <c r="I3289" s="80">
        <v>6274800</v>
      </c>
      <c r="J3289" s="162">
        <v>8.2481539002685275E-2</v>
      </c>
      <c r="K3289" s="162">
        <v>6.4307477641836752E-2</v>
      </c>
      <c r="L3289" s="211">
        <v>0</v>
      </c>
    </row>
    <row r="3290" spans="1:12" ht="15.75" customHeight="1" x14ac:dyDescent="0.25">
      <c r="A3290" s="188"/>
      <c r="B3290" s="207"/>
      <c r="C3290" s="207"/>
      <c r="D3290" s="207"/>
      <c r="E3290" s="70">
        <v>100</v>
      </c>
      <c r="F3290" s="77" t="s">
        <v>227</v>
      </c>
      <c r="G3290" s="78">
        <v>18384</v>
      </c>
      <c r="H3290" s="64" t="s">
        <v>3515</v>
      </c>
      <c r="I3290" s="9">
        <v>49977900</v>
      </c>
      <c r="J3290" s="166">
        <v>7.4058149598308478E-3</v>
      </c>
      <c r="K3290" s="166">
        <v>0.51220002021354516</v>
      </c>
      <c r="L3290" s="9">
        <v>16853572</v>
      </c>
    </row>
    <row r="3291" spans="1:12" ht="15.75" customHeight="1" x14ac:dyDescent="0.25">
      <c r="A3291" s="191">
        <v>2742</v>
      </c>
      <c r="B3291" s="189" t="s">
        <v>3516</v>
      </c>
      <c r="C3291" s="189" t="s">
        <v>78</v>
      </c>
      <c r="D3291" s="189" t="s">
        <v>3493</v>
      </c>
      <c r="E3291" s="239">
        <v>100</v>
      </c>
      <c r="F3291" s="189" t="s">
        <v>83</v>
      </c>
      <c r="G3291" s="87">
        <v>3081</v>
      </c>
      <c r="H3291" s="79" t="s">
        <v>84</v>
      </c>
      <c r="I3291" s="81">
        <v>13901838</v>
      </c>
      <c r="J3291" s="162">
        <v>1.6469415877767749E-2</v>
      </c>
      <c r="K3291" s="162">
        <v>3.234337111051884E-2</v>
      </c>
      <c r="L3291" s="81">
        <v>13901838</v>
      </c>
    </row>
    <row r="3292" spans="1:12" ht="15.75" customHeight="1" x14ac:dyDescent="0.25">
      <c r="A3292" s="191"/>
      <c r="B3292" s="188" t="s">
        <v>3516</v>
      </c>
      <c r="C3292" s="188" t="s">
        <v>78</v>
      </c>
      <c r="D3292" s="188" t="s">
        <v>3493</v>
      </c>
      <c r="E3292" s="239">
        <v>1</v>
      </c>
      <c r="F3292" s="188" t="s">
        <v>83</v>
      </c>
      <c r="G3292" s="87">
        <v>60030</v>
      </c>
      <c r="H3292" s="79" t="s">
        <v>85</v>
      </c>
      <c r="I3292" s="81">
        <v>77918018</v>
      </c>
      <c r="J3292" s="162">
        <v>0.32088900848503665</v>
      </c>
      <c r="K3292" s="162">
        <v>0.18128044452611852</v>
      </c>
      <c r="L3292" s="81">
        <v>69305537</v>
      </c>
    </row>
    <row r="3293" spans="1:12" ht="31.5" customHeight="1" x14ac:dyDescent="0.25">
      <c r="A3293" s="191"/>
      <c r="B3293" s="188" t="s">
        <v>3516</v>
      </c>
      <c r="C3293" s="188" t="s">
        <v>78</v>
      </c>
      <c r="D3293" s="188" t="s">
        <v>3493</v>
      </c>
      <c r="E3293" s="239">
        <v>1</v>
      </c>
      <c r="F3293" s="188" t="s">
        <v>83</v>
      </c>
      <c r="G3293" s="87">
        <v>7129</v>
      </c>
      <c r="H3293" s="79" t="s">
        <v>86</v>
      </c>
      <c r="I3293" s="81">
        <v>3638143</v>
      </c>
      <c r="J3293" s="162">
        <v>3.810790840396179E-2</v>
      </c>
      <c r="K3293" s="162">
        <v>8.4643346586355216E-3</v>
      </c>
      <c r="L3293" s="81">
        <v>3638143</v>
      </c>
    </row>
    <row r="3294" spans="1:12" ht="15.75" customHeight="1" x14ac:dyDescent="0.25">
      <c r="A3294" s="191"/>
      <c r="B3294" s="188" t="s">
        <v>3516</v>
      </c>
      <c r="C3294" s="188" t="s">
        <v>78</v>
      </c>
      <c r="D3294" s="188" t="s">
        <v>3493</v>
      </c>
      <c r="E3294" s="239">
        <v>1</v>
      </c>
      <c r="F3294" s="188" t="s">
        <v>83</v>
      </c>
      <c r="G3294" s="87">
        <v>9138</v>
      </c>
      <c r="H3294" s="79" t="s">
        <v>87</v>
      </c>
      <c r="I3294" s="81">
        <v>30857275</v>
      </c>
      <c r="J3294" s="162">
        <v>4.884697250601807E-2</v>
      </c>
      <c r="K3294" s="162">
        <v>7.1791103937791187E-2</v>
      </c>
      <c r="L3294" s="81">
        <v>30857275</v>
      </c>
    </row>
    <row r="3295" spans="1:12" ht="31.5" customHeight="1" x14ac:dyDescent="0.25">
      <c r="A3295" s="191"/>
      <c r="B3295" s="188" t="s">
        <v>3516</v>
      </c>
      <c r="C3295" s="188" t="s">
        <v>78</v>
      </c>
      <c r="D3295" s="188" t="s">
        <v>3493</v>
      </c>
      <c r="E3295" s="239">
        <v>1</v>
      </c>
      <c r="F3295" s="188" t="s">
        <v>83</v>
      </c>
      <c r="G3295" s="87">
        <v>2106</v>
      </c>
      <c r="H3295" s="79" t="s">
        <v>88</v>
      </c>
      <c r="I3295" s="81">
        <v>72282430</v>
      </c>
      <c r="J3295" s="162">
        <v>1.1257575410119727E-2</v>
      </c>
      <c r="K3295" s="162">
        <v>0.16816894703132779</v>
      </c>
      <c r="L3295" s="81">
        <v>72282430</v>
      </c>
    </row>
    <row r="3296" spans="1:12" ht="15.75" customHeight="1" x14ac:dyDescent="0.25">
      <c r="A3296" s="191"/>
      <c r="B3296" s="188" t="s">
        <v>3516</v>
      </c>
      <c r="C3296" s="188" t="s">
        <v>78</v>
      </c>
      <c r="D3296" s="188" t="s">
        <v>3493</v>
      </c>
      <c r="E3296" s="239">
        <v>1</v>
      </c>
      <c r="F3296" s="188" t="s">
        <v>83</v>
      </c>
      <c r="G3296" s="87">
        <v>449</v>
      </c>
      <c r="H3296" s="79" t="s">
        <v>89</v>
      </c>
      <c r="I3296" s="81">
        <v>2269829</v>
      </c>
      <c r="J3296" s="162">
        <v>2.4001193538194477E-3</v>
      </c>
      <c r="K3296" s="162">
        <v>5.2808788092925454E-3</v>
      </c>
      <c r="L3296" s="81">
        <v>2269829</v>
      </c>
    </row>
    <row r="3297" spans="1:12" ht="47.25" customHeight="1" x14ac:dyDescent="0.25">
      <c r="A3297" s="88">
        <v>2743</v>
      </c>
      <c r="B3297" s="150" t="s">
        <v>3517</v>
      </c>
      <c r="C3297" s="67" t="s">
        <v>78</v>
      </c>
      <c r="D3297" s="64" t="s">
        <v>3493</v>
      </c>
      <c r="E3297" s="87">
        <v>100</v>
      </c>
      <c r="F3297" s="67" t="s">
        <v>90</v>
      </c>
      <c r="G3297" s="29">
        <v>2.6</v>
      </c>
      <c r="H3297" s="67" t="s">
        <v>91</v>
      </c>
      <c r="I3297" s="72">
        <v>4420</v>
      </c>
      <c r="J3297" s="164">
        <v>1.1324929654763879E-2</v>
      </c>
      <c r="K3297" s="164">
        <v>1.1356711502518317E-2</v>
      </c>
      <c r="L3297" s="72">
        <v>0</v>
      </c>
    </row>
    <row r="3298" spans="1:12" ht="31.5" customHeight="1" x14ac:dyDescent="0.25">
      <c r="A3298" s="88">
        <v>2744</v>
      </c>
      <c r="B3298" s="24" t="s">
        <v>3518</v>
      </c>
      <c r="C3298" s="64" t="s">
        <v>78</v>
      </c>
      <c r="D3298" s="64" t="s">
        <v>3493</v>
      </c>
      <c r="E3298" s="87">
        <v>100</v>
      </c>
      <c r="F3298" s="64" t="s">
        <v>202</v>
      </c>
      <c r="G3298" s="70" t="s">
        <v>201</v>
      </c>
      <c r="H3298" s="69" t="s">
        <v>201</v>
      </c>
      <c r="I3298" s="80">
        <f>L3298+N3298</f>
        <v>15959000</v>
      </c>
      <c r="J3298" s="162" t="s">
        <v>201</v>
      </c>
      <c r="K3298" s="162">
        <v>2.830109691474592</v>
      </c>
      <c r="L3298" s="12">
        <v>15959000</v>
      </c>
    </row>
    <row r="3299" spans="1:12" ht="47.25" customHeight="1" x14ac:dyDescent="0.25">
      <c r="A3299" s="88">
        <v>2745</v>
      </c>
      <c r="B3299" s="64" t="s">
        <v>3513</v>
      </c>
      <c r="C3299" s="64" t="s">
        <v>74</v>
      </c>
      <c r="D3299" s="64" t="s">
        <v>3493</v>
      </c>
      <c r="E3299" s="87">
        <v>100</v>
      </c>
      <c r="F3299" s="64" t="s">
        <v>200</v>
      </c>
      <c r="G3299" s="70" t="s">
        <v>201</v>
      </c>
      <c r="H3299" s="69" t="s">
        <v>201</v>
      </c>
      <c r="I3299" s="80">
        <v>21792451.399999999</v>
      </c>
      <c r="J3299" s="162" t="s">
        <v>201</v>
      </c>
      <c r="K3299" s="162">
        <v>0.43294705911071157</v>
      </c>
      <c r="L3299" s="80">
        <v>22654024.399999999</v>
      </c>
    </row>
    <row r="3300" spans="1:12" ht="47.25" customHeight="1" x14ac:dyDescent="0.25">
      <c r="A3300" s="88">
        <v>2746</v>
      </c>
      <c r="B3300" s="13" t="s">
        <v>3519</v>
      </c>
      <c r="C3300" s="64" t="s">
        <v>74</v>
      </c>
      <c r="D3300" s="13" t="s">
        <v>3493</v>
      </c>
      <c r="E3300" s="83">
        <v>100</v>
      </c>
      <c r="F3300" s="13" t="s">
        <v>32</v>
      </c>
      <c r="G3300" s="83">
        <v>130997</v>
      </c>
      <c r="H3300" s="13" t="s">
        <v>33</v>
      </c>
      <c r="I3300" s="14">
        <v>527028</v>
      </c>
      <c r="J3300" s="169">
        <v>0.72753576794128383</v>
      </c>
      <c r="K3300" s="169">
        <v>2.3843616623371176E-2</v>
      </c>
      <c r="L3300" s="14">
        <v>44724080</v>
      </c>
    </row>
    <row r="3301" spans="1:12" ht="63" customHeight="1" x14ac:dyDescent="0.25">
      <c r="A3301" s="88">
        <v>2747</v>
      </c>
      <c r="B3301" s="13" t="s">
        <v>3520</v>
      </c>
      <c r="C3301" s="64" t="s">
        <v>74</v>
      </c>
      <c r="D3301" s="13" t="s">
        <v>3493</v>
      </c>
      <c r="E3301" s="83">
        <v>100</v>
      </c>
      <c r="F3301" s="13" t="s">
        <v>32</v>
      </c>
      <c r="G3301" s="83">
        <v>99279</v>
      </c>
      <c r="H3301" s="13" t="s">
        <v>33</v>
      </c>
      <c r="I3301" s="80">
        <v>0</v>
      </c>
      <c r="J3301" s="169">
        <v>0.55137921864960815</v>
      </c>
      <c r="K3301" s="169">
        <v>0</v>
      </c>
      <c r="L3301" s="14">
        <v>21978720</v>
      </c>
    </row>
    <row r="3302" spans="1:12" ht="31.5" customHeight="1" x14ac:dyDescent="0.25">
      <c r="A3302" s="88">
        <v>2748</v>
      </c>
      <c r="B3302" s="13" t="s">
        <v>3521</v>
      </c>
      <c r="C3302" s="64" t="s">
        <v>74</v>
      </c>
      <c r="D3302" s="13" t="s">
        <v>3493</v>
      </c>
      <c r="E3302" s="83">
        <v>100</v>
      </c>
      <c r="F3302" s="13" t="s">
        <v>32</v>
      </c>
      <c r="G3302" s="83">
        <v>137</v>
      </c>
      <c r="H3302" s="13" t="s">
        <v>136</v>
      </c>
      <c r="I3302" s="80">
        <v>0</v>
      </c>
      <c r="J3302" s="169">
        <v>7.60875441483056E-4</v>
      </c>
      <c r="K3302" s="169">
        <v>0</v>
      </c>
      <c r="L3302" s="14">
        <v>8955790</v>
      </c>
    </row>
    <row r="3303" spans="1:12" ht="15.75" customHeight="1" x14ac:dyDescent="0.25">
      <c r="A3303" s="88">
        <v>2749</v>
      </c>
      <c r="B3303" s="64" t="s">
        <v>3522</v>
      </c>
      <c r="C3303" s="64" t="s">
        <v>74</v>
      </c>
      <c r="D3303" s="64" t="s">
        <v>3526</v>
      </c>
      <c r="E3303" s="70">
        <v>100</v>
      </c>
      <c r="F3303" s="64" t="s">
        <v>3523</v>
      </c>
      <c r="G3303" s="70">
        <v>603</v>
      </c>
      <c r="H3303" s="79" t="s">
        <v>3524</v>
      </c>
      <c r="I3303" s="80">
        <v>663800</v>
      </c>
      <c r="J3303" s="162"/>
      <c r="K3303" s="162"/>
      <c r="L3303" s="80">
        <v>0</v>
      </c>
    </row>
    <row r="3304" spans="1:12" ht="31.5" customHeight="1" x14ac:dyDescent="0.25">
      <c r="A3304" s="88">
        <v>2750</v>
      </c>
      <c r="B3304" s="67" t="s">
        <v>3525</v>
      </c>
      <c r="C3304" s="64" t="s">
        <v>78</v>
      </c>
      <c r="D3304" s="64" t="s">
        <v>3526</v>
      </c>
      <c r="E3304" s="70">
        <v>100</v>
      </c>
      <c r="F3304" s="64" t="s">
        <v>81</v>
      </c>
      <c r="G3304" s="70" t="s">
        <v>201</v>
      </c>
      <c r="H3304" s="69" t="s">
        <v>201</v>
      </c>
      <c r="I3304" s="72">
        <v>5519819.9199999999</v>
      </c>
      <c r="J3304" s="183" t="s">
        <v>201</v>
      </c>
      <c r="K3304" s="162">
        <v>2.1724677587296828</v>
      </c>
      <c r="L3304" s="72">
        <v>3380843.92</v>
      </c>
    </row>
    <row r="3305" spans="1:12" ht="15.75" customHeight="1" x14ac:dyDescent="0.25">
      <c r="A3305" s="189">
        <v>2751</v>
      </c>
      <c r="B3305" s="189" t="s">
        <v>3527</v>
      </c>
      <c r="C3305" s="189" t="s">
        <v>78</v>
      </c>
      <c r="D3305" s="189" t="s">
        <v>3526</v>
      </c>
      <c r="E3305" s="214">
        <v>100</v>
      </c>
      <c r="F3305" s="189" t="s">
        <v>83</v>
      </c>
      <c r="G3305" s="87">
        <v>6176</v>
      </c>
      <c r="H3305" s="79" t="s">
        <v>84</v>
      </c>
      <c r="I3305" s="81">
        <v>18626168</v>
      </c>
      <c r="J3305" s="162">
        <v>3.301366843917352E-2</v>
      </c>
      <c r="K3305" s="162">
        <v>4.3334778033729815E-2</v>
      </c>
      <c r="L3305" s="81">
        <v>18626168</v>
      </c>
    </row>
    <row r="3306" spans="1:12" ht="15.75" customHeight="1" x14ac:dyDescent="0.25">
      <c r="A3306" s="188"/>
      <c r="B3306" s="198" t="s">
        <v>3527</v>
      </c>
      <c r="C3306" s="198" t="s">
        <v>78</v>
      </c>
      <c r="D3306" s="198" t="s">
        <v>3526</v>
      </c>
      <c r="E3306" s="220">
        <v>1</v>
      </c>
      <c r="F3306" s="198" t="s">
        <v>83</v>
      </c>
      <c r="G3306" s="87">
        <v>93224</v>
      </c>
      <c r="H3306" s="79" t="s">
        <v>85</v>
      </c>
      <c r="I3306" s="81">
        <v>103504071</v>
      </c>
      <c r="J3306" s="162">
        <v>0.49832678539078884</v>
      </c>
      <c r="K3306" s="162">
        <v>0.2408077679945983</v>
      </c>
      <c r="L3306" s="81">
        <v>86604289</v>
      </c>
    </row>
    <row r="3307" spans="1:12" ht="31.5" customHeight="1" x14ac:dyDescent="0.25">
      <c r="A3307" s="188"/>
      <c r="B3307" s="198" t="s">
        <v>3527</v>
      </c>
      <c r="C3307" s="198" t="s">
        <v>78</v>
      </c>
      <c r="D3307" s="198" t="s">
        <v>3526</v>
      </c>
      <c r="E3307" s="220">
        <v>1</v>
      </c>
      <c r="F3307" s="198" t="s">
        <v>83</v>
      </c>
      <c r="G3307" s="87">
        <v>8679</v>
      </c>
      <c r="H3307" s="79" t="s">
        <v>86</v>
      </c>
      <c r="I3307" s="81">
        <v>11451725</v>
      </c>
      <c r="J3307" s="162">
        <v>4.6393398378171469E-2</v>
      </c>
      <c r="K3307" s="162">
        <v>2.6643051913754594E-2</v>
      </c>
      <c r="L3307" s="81">
        <v>11451725</v>
      </c>
    </row>
    <row r="3308" spans="1:12" ht="15.75" customHeight="1" x14ac:dyDescent="0.25">
      <c r="A3308" s="188"/>
      <c r="B3308" s="198" t="s">
        <v>3527</v>
      </c>
      <c r="C3308" s="198" t="s">
        <v>78</v>
      </c>
      <c r="D3308" s="198" t="s">
        <v>3526</v>
      </c>
      <c r="E3308" s="220">
        <v>1</v>
      </c>
      <c r="F3308" s="198" t="s">
        <v>83</v>
      </c>
      <c r="G3308" s="87">
        <v>19646</v>
      </c>
      <c r="H3308" s="79" t="s">
        <v>87</v>
      </c>
      <c r="I3308" s="81">
        <v>52873759</v>
      </c>
      <c r="J3308" s="162">
        <v>0.10501724905375696</v>
      </c>
      <c r="K3308" s="162">
        <v>0.12301363383353592</v>
      </c>
      <c r="L3308" s="81">
        <v>52873759</v>
      </c>
    </row>
    <row r="3309" spans="1:12" ht="31.5" customHeight="1" x14ac:dyDescent="0.25">
      <c r="A3309" s="188"/>
      <c r="B3309" s="198" t="s">
        <v>3527</v>
      </c>
      <c r="C3309" s="198" t="s">
        <v>78</v>
      </c>
      <c r="D3309" s="198" t="s">
        <v>3526</v>
      </c>
      <c r="E3309" s="220">
        <v>1</v>
      </c>
      <c r="F3309" s="198" t="s">
        <v>83</v>
      </c>
      <c r="G3309" s="87">
        <v>4320</v>
      </c>
      <c r="H3309" s="79" t="s">
        <v>88</v>
      </c>
      <c r="I3309" s="81">
        <v>159979247</v>
      </c>
      <c r="J3309" s="162">
        <v>2.3092462379732774E-2</v>
      </c>
      <c r="K3309" s="162">
        <v>0.37220029147961275</v>
      </c>
      <c r="L3309" s="81">
        <v>159979247</v>
      </c>
    </row>
    <row r="3310" spans="1:12" ht="15.75" customHeight="1" x14ac:dyDescent="0.25">
      <c r="A3310" s="188"/>
      <c r="B3310" s="198" t="s">
        <v>3527</v>
      </c>
      <c r="C3310" s="198" t="s">
        <v>78</v>
      </c>
      <c r="D3310" s="198" t="s">
        <v>3526</v>
      </c>
      <c r="E3310" s="220">
        <v>1</v>
      </c>
      <c r="F3310" s="198" t="s">
        <v>83</v>
      </c>
      <c r="G3310" s="87">
        <v>2596</v>
      </c>
      <c r="H3310" s="79" t="s">
        <v>89</v>
      </c>
      <c r="I3310" s="81">
        <v>3940100</v>
      </c>
      <c r="J3310" s="162">
        <v>1.3876859337450526E-2</v>
      </c>
      <c r="K3310" s="162">
        <v>9.1668538010984783E-3</v>
      </c>
      <c r="L3310" s="81">
        <v>3940100</v>
      </c>
    </row>
    <row r="3311" spans="1:12" ht="47.25" customHeight="1" x14ac:dyDescent="0.25">
      <c r="A3311" s="64">
        <v>2752</v>
      </c>
      <c r="B3311" s="23" t="s">
        <v>3528</v>
      </c>
      <c r="C3311" s="67" t="s">
        <v>78</v>
      </c>
      <c r="D3311" s="67" t="s">
        <v>3526</v>
      </c>
      <c r="E3311" s="73">
        <v>100</v>
      </c>
      <c r="F3311" s="67" t="s">
        <v>90</v>
      </c>
      <c r="G3311" s="29">
        <v>6</v>
      </c>
      <c r="H3311" s="67" t="s">
        <v>91</v>
      </c>
      <c r="I3311" s="72">
        <v>9881.2999999999993</v>
      </c>
      <c r="J3311" s="162">
        <v>2.6134453049455105E-2</v>
      </c>
      <c r="K3311" s="162">
        <v>2.5388930626659329E-2</v>
      </c>
      <c r="L3311" s="72">
        <v>0</v>
      </c>
    </row>
    <row r="3312" spans="1:12" ht="15.75" customHeight="1" x14ac:dyDescent="0.25">
      <c r="A3312" s="64">
        <v>2753</v>
      </c>
      <c r="B3312" s="24" t="s">
        <v>3529</v>
      </c>
      <c r="C3312" s="64" t="s">
        <v>78</v>
      </c>
      <c r="D3312" s="64" t="s">
        <v>3526</v>
      </c>
      <c r="E3312" s="70">
        <v>100</v>
      </c>
      <c r="F3312" s="64" t="s">
        <v>202</v>
      </c>
      <c r="G3312" s="70" t="s">
        <v>71</v>
      </c>
      <c r="H3312" s="69" t="s">
        <v>71</v>
      </c>
      <c r="I3312" s="80">
        <f t="shared" ref="I3312" si="27">L3312+N3312</f>
        <v>14720600</v>
      </c>
      <c r="J3312" s="162" t="s">
        <v>201</v>
      </c>
      <c r="K3312" s="162">
        <v>2.6104964424037145</v>
      </c>
      <c r="L3312" s="52">
        <v>14720600</v>
      </c>
    </row>
    <row r="3313" spans="1:12" ht="15.75" customHeight="1" x14ac:dyDescent="0.25">
      <c r="A3313" s="64">
        <v>2754</v>
      </c>
      <c r="B3313" s="67" t="s">
        <v>3530</v>
      </c>
      <c r="C3313" s="67" t="s">
        <v>74</v>
      </c>
      <c r="D3313" s="67" t="s">
        <v>3526</v>
      </c>
      <c r="E3313" s="73">
        <v>100</v>
      </c>
      <c r="F3313" s="67" t="s">
        <v>427</v>
      </c>
      <c r="G3313" s="73">
        <v>21</v>
      </c>
      <c r="H3313" s="67" t="s">
        <v>730</v>
      </c>
      <c r="I3313" s="72">
        <v>13141910.02</v>
      </c>
      <c r="J3313" s="162">
        <v>1.1546516820003493E-4</v>
      </c>
      <c r="K3313" s="162">
        <v>2.7355264325537147E-2</v>
      </c>
      <c r="L3313" s="72">
        <v>14011601.68</v>
      </c>
    </row>
    <row r="3314" spans="1:12" ht="15.75" customHeight="1" x14ac:dyDescent="0.25">
      <c r="A3314" s="64">
        <v>2755</v>
      </c>
      <c r="B3314" s="67" t="s">
        <v>3531</v>
      </c>
      <c r="C3314" s="67" t="s">
        <v>74</v>
      </c>
      <c r="D3314" s="67" t="s">
        <v>3526</v>
      </c>
      <c r="E3314" s="73">
        <v>100</v>
      </c>
      <c r="F3314" s="67" t="s">
        <v>427</v>
      </c>
      <c r="G3314" s="73">
        <v>110</v>
      </c>
      <c r="H3314" s="67" t="s">
        <v>730</v>
      </c>
      <c r="I3314" s="72">
        <v>32848220</v>
      </c>
      <c r="J3314" s="162">
        <v>6.0481754771446873E-4</v>
      </c>
      <c r="K3314" s="162">
        <v>6.8374516288416648E-2</v>
      </c>
      <c r="L3314" s="72">
        <v>35775031.109999999</v>
      </c>
    </row>
    <row r="3315" spans="1:12" ht="15.75" customHeight="1" x14ac:dyDescent="0.25">
      <c r="A3315" s="64">
        <v>2756</v>
      </c>
      <c r="B3315" s="67" t="s">
        <v>3532</v>
      </c>
      <c r="C3315" s="67" t="s">
        <v>74</v>
      </c>
      <c r="D3315" s="67" t="s">
        <v>3526</v>
      </c>
      <c r="E3315" s="73">
        <v>100</v>
      </c>
      <c r="F3315" s="67" t="s">
        <v>427</v>
      </c>
      <c r="G3315" s="73">
        <v>137</v>
      </c>
      <c r="H3315" s="67" t="s">
        <v>730</v>
      </c>
      <c r="I3315" s="72">
        <v>33903478.340000004</v>
      </c>
      <c r="J3315" s="162">
        <v>7.5327276397165648E-4</v>
      </c>
      <c r="K3315" s="162">
        <v>7.0571066925157924E-2</v>
      </c>
      <c r="L3315" s="72">
        <v>37186584.159999996</v>
      </c>
    </row>
    <row r="3316" spans="1:12" ht="15.75" customHeight="1" x14ac:dyDescent="0.25">
      <c r="A3316" s="64">
        <v>2757</v>
      </c>
      <c r="B3316" s="67" t="s">
        <v>3533</v>
      </c>
      <c r="C3316" s="67" t="s">
        <v>74</v>
      </c>
      <c r="D3316" s="67" t="s">
        <v>3526</v>
      </c>
      <c r="E3316" s="73">
        <v>100</v>
      </c>
      <c r="F3316" s="67" t="s">
        <v>427</v>
      </c>
      <c r="G3316" s="73">
        <v>82</v>
      </c>
      <c r="H3316" s="67" t="s">
        <v>730</v>
      </c>
      <c r="I3316" s="72">
        <v>17545798.190000001</v>
      </c>
      <c r="J3316" s="162">
        <v>4.5086399011442211E-4</v>
      </c>
      <c r="K3316" s="162">
        <v>3.6522084427571003E-2</v>
      </c>
      <c r="L3316" s="72">
        <v>19630232.190000001</v>
      </c>
    </row>
    <row r="3317" spans="1:12" ht="15.75" customHeight="1" x14ac:dyDescent="0.25">
      <c r="A3317" s="64">
        <v>2758</v>
      </c>
      <c r="B3317" s="67" t="s">
        <v>3534</v>
      </c>
      <c r="C3317" s="67" t="s">
        <v>74</v>
      </c>
      <c r="D3317" s="67" t="s">
        <v>3526</v>
      </c>
      <c r="E3317" s="73">
        <v>100</v>
      </c>
      <c r="F3317" s="67" t="s">
        <v>427</v>
      </c>
      <c r="G3317" s="73">
        <v>140</v>
      </c>
      <c r="H3317" s="67" t="s">
        <v>730</v>
      </c>
      <c r="I3317" s="72">
        <v>29046639.82</v>
      </c>
      <c r="J3317" s="162">
        <v>7.6976778800023286E-4</v>
      </c>
      <c r="K3317" s="162">
        <v>6.0461417620082961E-2</v>
      </c>
      <c r="L3317" s="72">
        <v>32240236.460000001</v>
      </c>
    </row>
    <row r="3318" spans="1:12" ht="15.75" customHeight="1" x14ac:dyDescent="0.25">
      <c r="A3318" s="64">
        <v>2759</v>
      </c>
      <c r="B3318" s="67" t="s">
        <v>3535</v>
      </c>
      <c r="C3318" s="67" t="s">
        <v>74</v>
      </c>
      <c r="D3318" s="67" t="s">
        <v>3526</v>
      </c>
      <c r="E3318" s="73">
        <v>100</v>
      </c>
      <c r="F3318" s="67" t="s">
        <v>427</v>
      </c>
      <c r="G3318" s="73">
        <v>23</v>
      </c>
      <c r="H3318" s="67" t="s">
        <v>730</v>
      </c>
      <c r="I3318" s="72">
        <v>13306129.07</v>
      </c>
      <c r="J3318" s="162">
        <v>1.2646185088575256E-4</v>
      </c>
      <c r="K3318" s="162">
        <v>2.7697091009268971E-2</v>
      </c>
      <c r="L3318" s="72">
        <v>14745724.689999999</v>
      </c>
    </row>
    <row r="3319" spans="1:12" ht="15.75" customHeight="1" x14ac:dyDescent="0.25">
      <c r="A3319" s="64">
        <v>2760</v>
      </c>
      <c r="B3319" s="67" t="s">
        <v>3536</v>
      </c>
      <c r="C3319" s="67" t="s">
        <v>74</v>
      </c>
      <c r="D3319" s="67" t="s">
        <v>3526</v>
      </c>
      <c r="E3319" s="73">
        <v>100</v>
      </c>
      <c r="F3319" s="67" t="s">
        <v>427</v>
      </c>
      <c r="G3319" s="73">
        <v>18</v>
      </c>
      <c r="H3319" s="67" t="s">
        <v>730</v>
      </c>
      <c r="I3319" s="72">
        <v>10641289.630000001</v>
      </c>
      <c r="J3319" s="162">
        <v>9.8970144171458527E-5</v>
      </c>
      <c r="K3319" s="162">
        <v>2.2150150940787483E-2</v>
      </c>
      <c r="L3319" s="72">
        <v>11674675.77</v>
      </c>
    </row>
    <row r="3320" spans="1:12" ht="15.75" customHeight="1" x14ac:dyDescent="0.25">
      <c r="A3320" s="64">
        <v>2761</v>
      </c>
      <c r="B3320" s="67" t="s">
        <v>3537</v>
      </c>
      <c r="C3320" s="67" t="s">
        <v>74</v>
      </c>
      <c r="D3320" s="67" t="s">
        <v>3526</v>
      </c>
      <c r="E3320" s="73">
        <v>100</v>
      </c>
      <c r="F3320" s="67" t="s">
        <v>427</v>
      </c>
      <c r="G3320" s="73">
        <v>210</v>
      </c>
      <c r="H3320" s="67" t="s">
        <v>730</v>
      </c>
      <c r="I3320" s="72">
        <v>32024510.329999998</v>
      </c>
      <c r="J3320" s="162">
        <v>1.1546516820003492E-3</v>
      </c>
      <c r="K3320" s="162">
        <v>6.6659940879206001E-2</v>
      </c>
      <c r="L3320" s="72">
        <v>35328990.189999998</v>
      </c>
    </row>
    <row r="3321" spans="1:12" ht="15.75" customHeight="1" x14ac:dyDescent="0.25">
      <c r="A3321" s="64">
        <v>2762</v>
      </c>
      <c r="B3321" s="67" t="s">
        <v>3538</v>
      </c>
      <c r="C3321" s="67" t="s">
        <v>74</v>
      </c>
      <c r="D3321" s="67" t="s">
        <v>3526</v>
      </c>
      <c r="E3321" s="73">
        <v>100</v>
      </c>
      <c r="F3321" s="67" t="s">
        <v>427</v>
      </c>
      <c r="G3321" s="73">
        <v>66</v>
      </c>
      <c r="H3321" s="67" t="s">
        <v>730</v>
      </c>
      <c r="I3321" s="72">
        <v>25065092.210000001</v>
      </c>
      <c r="J3321" s="162">
        <v>3.6289052862868124E-4</v>
      </c>
      <c r="K3321" s="162">
        <v>5.2173711561336059E-2</v>
      </c>
      <c r="L3321" s="72">
        <v>29110201.390000001</v>
      </c>
    </row>
    <row r="3322" spans="1:12" ht="15.75" customHeight="1" x14ac:dyDescent="0.25">
      <c r="A3322" s="64">
        <v>2763</v>
      </c>
      <c r="B3322" s="67" t="s">
        <v>3539</v>
      </c>
      <c r="C3322" s="67" t="s">
        <v>74</v>
      </c>
      <c r="D3322" s="67" t="s">
        <v>3526</v>
      </c>
      <c r="E3322" s="73">
        <v>100</v>
      </c>
      <c r="F3322" s="67" t="s">
        <v>427</v>
      </c>
      <c r="G3322" s="73">
        <v>25</v>
      </c>
      <c r="H3322" s="67" t="s">
        <v>730</v>
      </c>
      <c r="I3322" s="72">
        <v>13056738.85</v>
      </c>
      <c r="J3322" s="162">
        <v>1.3745853357147015E-4</v>
      </c>
      <c r="K3322" s="162">
        <v>2.7177978081397634E-2</v>
      </c>
      <c r="L3322" s="72">
        <v>14153035.050000001</v>
      </c>
    </row>
    <row r="3323" spans="1:12" ht="15.75" customHeight="1" x14ac:dyDescent="0.25">
      <c r="A3323" s="64">
        <v>2764</v>
      </c>
      <c r="B3323" s="67" t="s">
        <v>3540</v>
      </c>
      <c r="C3323" s="67" t="s">
        <v>74</v>
      </c>
      <c r="D3323" s="67" t="s">
        <v>3526</v>
      </c>
      <c r="E3323" s="73">
        <v>100</v>
      </c>
      <c r="F3323" s="67" t="s">
        <v>427</v>
      </c>
      <c r="G3323" s="73">
        <v>354</v>
      </c>
      <c r="H3323" s="67" t="s">
        <v>730</v>
      </c>
      <c r="I3323" s="72">
        <v>69270023.370000005</v>
      </c>
      <c r="J3323" s="162">
        <v>1.9464128353720174E-3</v>
      </c>
      <c r="K3323" s="162">
        <v>0.14418754931655559</v>
      </c>
      <c r="L3323" s="72">
        <v>49143449.75</v>
      </c>
    </row>
    <row r="3324" spans="1:12" ht="15.75" customHeight="1" x14ac:dyDescent="0.25">
      <c r="A3324" s="64">
        <v>2765</v>
      </c>
      <c r="B3324" s="67" t="s">
        <v>3541</v>
      </c>
      <c r="C3324" s="67" t="s">
        <v>74</v>
      </c>
      <c r="D3324" s="67" t="s">
        <v>3526</v>
      </c>
      <c r="E3324" s="73">
        <v>100</v>
      </c>
      <c r="F3324" s="67" t="s">
        <v>427</v>
      </c>
      <c r="G3324" s="73">
        <v>41</v>
      </c>
      <c r="H3324" s="67" t="s">
        <v>730</v>
      </c>
      <c r="I3324" s="72">
        <v>21456739.91</v>
      </c>
      <c r="J3324" s="162">
        <v>2.2543199505721106E-4</v>
      </c>
      <c r="K3324" s="162">
        <v>4.4662822292124642E-2</v>
      </c>
      <c r="L3324" s="72">
        <v>23118661.989999998</v>
      </c>
    </row>
    <row r="3325" spans="1:12" ht="15.75" customHeight="1" x14ac:dyDescent="0.25">
      <c r="A3325" s="64">
        <v>2766</v>
      </c>
      <c r="B3325" s="67" t="s">
        <v>3542</v>
      </c>
      <c r="C3325" s="67" t="s">
        <v>74</v>
      </c>
      <c r="D3325" s="67" t="s">
        <v>3526</v>
      </c>
      <c r="E3325" s="73">
        <v>100</v>
      </c>
      <c r="F3325" s="67" t="s">
        <v>427</v>
      </c>
      <c r="G3325" s="73">
        <v>64</v>
      </c>
      <c r="H3325" s="67" t="s">
        <v>730</v>
      </c>
      <c r="I3325" s="72">
        <v>23044287.120000001</v>
      </c>
      <c r="J3325" s="162">
        <v>3.5189384594296361E-4</v>
      </c>
      <c r="K3325" s="162">
        <v>4.7967347547032683E-2</v>
      </c>
      <c r="L3325" s="72">
        <v>25485921.120000001</v>
      </c>
    </row>
    <row r="3326" spans="1:12" ht="15.75" customHeight="1" x14ac:dyDescent="0.25">
      <c r="A3326" s="64">
        <v>2767</v>
      </c>
      <c r="B3326" s="67" t="s">
        <v>3543</v>
      </c>
      <c r="C3326" s="67" t="s">
        <v>74</v>
      </c>
      <c r="D3326" s="67" t="s">
        <v>3526</v>
      </c>
      <c r="E3326" s="73">
        <v>100</v>
      </c>
      <c r="F3326" s="67" t="s">
        <v>427</v>
      </c>
      <c r="G3326" s="73">
        <v>80</v>
      </c>
      <c r="H3326" s="67" t="s">
        <v>730</v>
      </c>
      <c r="I3326" s="72">
        <v>20263618.260000002</v>
      </c>
      <c r="J3326" s="162">
        <v>4.3986730742870455E-4</v>
      </c>
      <c r="K3326" s="162">
        <v>4.2179305203771375E-2</v>
      </c>
      <c r="L3326" s="72">
        <v>23541386.899999999</v>
      </c>
    </row>
    <row r="3327" spans="1:12" ht="15.75" customHeight="1" x14ac:dyDescent="0.25">
      <c r="A3327" s="64">
        <v>2768</v>
      </c>
      <c r="B3327" s="67" t="s">
        <v>3544</v>
      </c>
      <c r="C3327" s="67" t="s">
        <v>74</v>
      </c>
      <c r="D3327" s="67" t="s">
        <v>3526</v>
      </c>
      <c r="E3327" s="73">
        <v>100</v>
      </c>
      <c r="F3327" s="67" t="s">
        <v>427</v>
      </c>
      <c r="G3327" s="73">
        <v>45</v>
      </c>
      <c r="H3327" s="67" t="s">
        <v>730</v>
      </c>
      <c r="I3327" s="72">
        <v>18766541.300000001</v>
      </c>
      <c r="J3327" s="162">
        <v>2.4742536042864625E-4</v>
      </c>
      <c r="K3327" s="162">
        <v>3.9063096380689541E-2</v>
      </c>
      <c r="L3327" s="72">
        <v>20422455.559999999</v>
      </c>
    </row>
    <row r="3328" spans="1:12" ht="15.75" customHeight="1" x14ac:dyDescent="0.25">
      <c r="A3328" s="64">
        <v>2769</v>
      </c>
      <c r="B3328" s="67" t="s">
        <v>3545</v>
      </c>
      <c r="C3328" s="67" t="s">
        <v>74</v>
      </c>
      <c r="D3328" s="67" t="s">
        <v>3526</v>
      </c>
      <c r="E3328" s="73">
        <v>100</v>
      </c>
      <c r="F3328" s="67" t="s">
        <v>427</v>
      </c>
      <c r="G3328" s="73">
        <v>32</v>
      </c>
      <c r="H3328" s="67" t="s">
        <v>730</v>
      </c>
      <c r="I3328" s="72">
        <v>18115151.550000001</v>
      </c>
      <c r="J3328" s="162">
        <v>1.7594692297148181E-4</v>
      </c>
      <c r="K3328" s="162">
        <v>3.7707209849502078E-2</v>
      </c>
      <c r="L3328" s="72">
        <v>20068917.699999999</v>
      </c>
    </row>
    <row r="3329" spans="1:12" ht="15.75" customHeight="1" x14ac:dyDescent="0.25">
      <c r="A3329" s="64">
        <v>2770</v>
      </c>
      <c r="B3329" s="67" t="s">
        <v>3546</v>
      </c>
      <c r="C3329" s="67" t="s">
        <v>74</v>
      </c>
      <c r="D3329" s="67" t="s">
        <v>3526</v>
      </c>
      <c r="E3329" s="73">
        <v>100</v>
      </c>
      <c r="F3329" s="67" t="s">
        <v>427</v>
      </c>
      <c r="G3329" s="73">
        <v>171</v>
      </c>
      <c r="H3329" s="67" t="s">
        <v>730</v>
      </c>
      <c r="I3329" s="72">
        <v>29713202.890000001</v>
      </c>
      <c r="J3329" s="162">
        <v>9.4021636962885586E-4</v>
      </c>
      <c r="K3329" s="162">
        <v>6.1848887853994332E-2</v>
      </c>
      <c r="L3329" s="72">
        <v>33082929.890000001</v>
      </c>
    </row>
    <row r="3330" spans="1:12" ht="15.75" customHeight="1" x14ac:dyDescent="0.25">
      <c r="A3330" s="64">
        <v>2771</v>
      </c>
      <c r="B3330" s="67" t="s">
        <v>3547</v>
      </c>
      <c r="C3330" s="67" t="s">
        <v>74</v>
      </c>
      <c r="D3330" s="67" t="s">
        <v>3526</v>
      </c>
      <c r="E3330" s="73">
        <v>100</v>
      </c>
      <c r="F3330" s="67" t="s">
        <v>427</v>
      </c>
      <c r="G3330" s="73">
        <v>51</v>
      </c>
      <c r="H3330" s="67" t="s">
        <v>730</v>
      </c>
      <c r="I3330" s="72">
        <v>17842893.149999999</v>
      </c>
      <c r="J3330" s="162">
        <v>2.8041540848579917E-4</v>
      </c>
      <c r="K3330" s="162">
        <v>3.7140496146127633E-2</v>
      </c>
      <c r="L3330" s="72">
        <v>20182493.030000001</v>
      </c>
    </row>
    <row r="3331" spans="1:12" ht="15.75" customHeight="1" x14ac:dyDescent="0.25">
      <c r="A3331" s="64">
        <v>2772</v>
      </c>
      <c r="B3331" s="67" t="s">
        <v>3548</v>
      </c>
      <c r="C3331" s="67" t="s">
        <v>74</v>
      </c>
      <c r="D3331" s="67" t="s">
        <v>3526</v>
      </c>
      <c r="E3331" s="73">
        <v>100</v>
      </c>
      <c r="F3331" s="67" t="s">
        <v>427</v>
      </c>
      <c r="G3331" s="73">
        <v>79</v>
      </c>
      <c r="H3331" s="67" t="s">
        <v>730</v>
      </c>
      <c r="I3331" s="72">
        <v>16801019.649999999</v>
      </c>
      <c r="J3331" s="162">
        <v>4.3436896608584573E-4</v>
      </c>
      <c r="K3331" s="162">
        <v>3.4971806439464091E-2</v>
      </c>
      <c r="L3331" s="72">
        <v>19485835.469999999</v>
      </c>
    </row>
    <row r="3332" spans="1:12" ht="15.75" customHeight="1" x14ac:dyDescent="0.25">
      <c r="A3332" s="64">
        <v>2773</v>
      </c>
      <c r="B3332" s="67" t="s">
        <v>3549</v>
      </c>
      <c r="C3332" s="67" t="s">
        <v>74</v>
      </c>
      <c r="D3332" s="67" t="s">
        <v>3526</v>
      </c>
      <c r="E3332" s="73">
        <v>100</v>
      </c>
      <c r="F3332" s="67" t="s">
        <v>427</v>
      </c>
      <c r="G3332" s="73">
        <v>211</v>
      </c>
      <c r="H3332" s="67" t="s">
        <v>730</v>
      </c>
      <c r="I3332" s="72">
        <v>57050620.149999999</v>
      </c>
      <c r="J3332" s="162">
        <v>1.160150023343208E-3</v>
      </c>
      <c r="K3332" s="162">
        <v>0.11875250947267298</v>
      </c>
      <c r="L3332" s="72">
        <v>60881355.130000003</v>
      </c>
    </row>
    <row r="3333" spans="1:12" ht="15.75" customHeight="1" x14ac:dyDescent="0.25">
      <c r="A3333" s="64">
        <v>2774</v>
      </c>
      <c r="B3333" s="67" t="s">
        <v>3550</v>
      </c>
      <c r="C3333" s="67" t="s">
        <v>74</v>
      </c>
      <c r="D3333" s="67" t="s">
        <v>3526</v>
      </c>
      <c r="E3333" s="73">
        <v>100</v>
      </c>
      <c r="F3333" s="67" t="s">
        <v>427</v>
      </c>
      <c r="G3333" s="73">
        <v>84</v>
      </c>
      <c r="H3333" s="67" t="s">
        <v>730</v>
      </c>
      <c r="I3333" s="72">
        <v>40895427.840000004</v>
      </c>
      <c r="J3333" s="162">
        <v>4.6186067280013974E-4</v>
      </c>
      <c r="K3333" s="162">
        <v>8.5125011247728116E-2</v>
      </c>
      <c r="L3333" s="72">
        <v>45608110.340000004</v>
      </c>
    </row>
    <row r="3334" spans="1:12" ht="15.75" customHeight="1" x14ac:dyDescent="0.25">
      <c r="A3334" s="64">
        <v>2775</v>
      </c>
      <c r="B3334" s="67" t="s">
        <v>3551</v>
      </c>
      <c r="C3334" s="67" t="s">
        <v>74</v>
      </c>
      <c r="D3334" s="67" t="s">
        <v>3526</v>
      </c>
      <c r="E3334" s="73">
        <v>100</v>
      </c>
      <c r="F3334" s="67" t="s">
        <v>427</v>
      </c>
      <c r="G3334" s="73">
        <v>38</v>
      </c>
      <c r="H3334" s="67" t="s">
        <v>730</v>
      </c>
      <c r="I3334" s="72">
        <v>15178966.550000001</v>
      </c>
      <c r="J3334" s="162">
        <v>2.0893697102863465E-4</v>
      </c>
      <c r="K3334" s="162">
        <v>3.1595456180405102E-2</v>
      </c>
      <c r="L3334" s="72">
        <v>16320409.57</v>
      </c>
    </row>
    <row r="3335" spans="1:12" ht="15.75" customHeight="1" x14ac:dyDescent="0.25">
      <c r="A3335" s="64">
        <v>2776</v>
      </c>
      <c r="B3335" s="67" t="s">
        <v>3552</v>
      </c>
      <c r="C3335" s="67" t="s">
        <v>74</v>
      </c>
      <c r="D3335" s="67" t="s">
        <v>3526</v>
      </c>
      <c r="E3335" s="73">
        <v>100</v>
      </c>
      <c r="F3335" s="67" t="s">
        <v>427</v>
      </c>
      <c r="G3335" s="73">
        <v>29</v>
      </c>
      <c r="H3335" s="67" t="s">
        <v>730</v>
      </c>
      <c r="I3335" s="72">
        <v>10484480.33</v>
      </c>
      <c r="J3335" s="162">
        <v>1.5945189894290537E-4</v>
      </c>
      <c r="K3335" s="162">
        <v>2.1823747865155826E-2</v>
      </c>
      <c r="L3335" s="72">
        <v>11673434.49</v>
      </c>
    </row>
    <row r="3336" spans="1:12" ht="15.75" customHeight="1" x14ac:dyDescent="0.25">
      <c r="A3336" s="64">
        <v>2777</v>
      </c>
      <c r="B3336" s="67" t="s">
        <v>3553</v>
      </c>
      <c r="C3336" s="67" t="s">
        <v>74</v>
      </c>
      <c r="D3336" s="67" t="s">
        <v>3526</v>
      </c>
      <c r="E3336" s="73">
        <v>100</v>
      </c>
      <c r="F3336" s="67" t="s">
        <v>427</v>
      </c>
      <c r="G3336" s="73">
        <v>717</v>
      </c>
      <c r="H3336" s="67" t="s">
        <v>730</v>
      </c>
      <c r="I3336" s="72">
        <v>71328150.519999996</v>
      </c>
      <c r="J3336" s="162">
        <v>3.9423107428297639E-3</v>
      </c>
      <c r="K3336" s="162">
        <v>0.14847160027399883</v>
      </c>
      <c r="L3336" s="72">
        <v>82652914.650000006</v>
      </c>
    </row>
    <row r="3337" spans="1:12" ht="15.75" customHeight="1" x14ac:dyDescent="0.25">
      <c r="A3337" s="64">
        <v>2778</v>
      </c>
      <c r="B3337" s="67" t="s">
        <v>3554</v>
      </c>
      <c r="C3337" s="67" t="s">
        <v>74</v>
      </c>
      <c r="D3337" s="67" t="s">
        <v>3526</v>
      </c>
      <c r="E3337" s="73">
        <v>100</v>
      </c>
      <c r="F3337" s="67" t="s">
        <v>427</v>
      </c>
      <c r="G3337" s="73">
        <v>513</v>
      </c>
      <c r="H3337" s="67" t="s">
        <v>730</v>
      </c>
      <c r="I3337" s="72">
        <v>61860111.979999997</v>
      </c>
      <c r="J3337" s="162">
        <v>2.8206491088865675E-3</v>
      </c>
      <c r="K3337" s="162">
        <v>0.12876360527845307</v>
      </c>
      <c r="L3337" s="72">
        <v>84135037.079999998</v>
      </c>
    </row>
    <row r="3338" spans="1:12" ht="15.75" customHeight="1" x14ac:dyDescent="0.25">
      <c r="A3338" s="64">
        <v>2779</v>
      </c>
      <c r="B3338" s="67" t="s">
        <v>3555</v>
      </c>
      <c r="C3338" s="67" t="s">
        <v>74</v>
      </c>
      <c r="D3338" s="67" t="s">
        <v>3526</v>
      </c>
      <c r="E3338" s="73">
        <v>100</v>
      </c>
      <c r="F3338" s="67" t="s">
        <v>412</v>
      </c>
      <c r="G3338" s="73">
        <v>95</v>
      </c>
      <c r="H3338" s="67" t="s">
        <v>730</v>
      </c>
      <c r="I3338" s="72">
        <v>19237722.129999999</v>
      </c>
      <c r="J3338" s="162">
        <v>5.2234242757158661E-4</v>
      </c>
      <c r="K3338" s="162">
        <v>4.0043872853071441E-2</v>
      </c>
      <c r="L3338" s="72">
        <v>19261962.129999999</v>
      </c>
    </row>
    <row r="3339" spans="1:12" ht="15.75" customHeight="1" x14ac:dyDescent="0.25">
      <c r="A3339" s="64">
        <v>2780</v>
      </c>
      <c r="B3339" s="67" t="s">
        <v>3556</v>
      </c>
      <c r="C3339" s="67" t="s">
        <v>74</v>
      </c>
      <c r="D3339" s="67" t="s">
        <v>3526</v>
      </c>
      <c r="E3339" s="73">
        <v>100</v>
      </c>
      <c r="F3339" s="67" t="s">
        <v>412</v>
      </c>
      <c r="G3339" s="73">
        <v>68</v>
      </c>
      <c r="H3339" s="67" t="s">
        <v>730</v>
      </c>
      <c r="I3339" s="72">
        <v>12365644.880000001</v>
      </c>
      <c r="J3339" s="162">
        <v>3.7388721131439881E-4</v>
      </c>
      <c r="K3339" s="162">
        <v>2.5739446072400148E-2</v>
      </c>
      <c r="L3339" s="72">
        <v>12365644.880000001</v>
      </c>
    </row>
    <row r="3340" spans="1:12" ht="15.75" customHeight="1" x14ac:dyDescent="0.25">
      <c r="A3340" s="64">
        <v>2781</v>
      </c>
      <c r="B3340" s="67" t="s">
        <v>3557</v>
      </c>
      <c r="C3340" s="67" t="s">
        <v>74</v>
      </c>
      <c r="D3340" s="67" t="s">
        <v>3526</v>
      </c>
      <c r="E3340" s="73">
        <v>100</v>
      </c>
      <c r="F3340" s="67" t="s">
        <v>412</v>
      </c>
      <c r="G3340" s="73">
        <v>147</v>
      </c>
      <c r="H3340" s="67" t="s">
        <v>730</v>
      </c>
      <c r="I3340" s="72">
        <v>25800773.32</v>
      </c>
      <c r="J3340" s="162">
        <v>8.0825617740024449E-4</v>
      </c>
      <c r="K3340" s="162">
        <v>5.3705052986800672E-2</v>
      </c>
      <c r="L3340" s="72">
        <v>26392178.960000001</v>
      </c>
    </row>
    <row r="3341" spans="1:12" ht="15.75" customHeight="1" x14ac:dyDescent="0.25">
      <c r="A3341" s="64">
        <v>2782</v>
      </c>
      <c r="B3341" s="67" t="s">
        <v>3558</v>
      </c>
      <c r="C3341" s="67" t="s">
        <v>74</v>
      </c>
      <c r="D3341" s="67" t="s">
        <v>3526</v>
      </c>
      <c r="E3341" s="73">
        <v>100</v>
      </c>
      <c r="F3341" s="67" t="s">
        <v>412</v>
      </c>
      <c r="G3341" s="73">
        <v>89</v>
      </c>
      <c r="H3341" s="67" t="s">
        <v>730</v>
      </c>
      <c r="I3341" s="72">
        <v>19760230.399999999</v>
      </c>
      <c r="J3341" s="162">
        <v>4.8935237951443374E-4</v>
      </c>
      <c r="K3341" s="162">
        <v>4.1131488870558758E-2</v>
      </c>
      <c r="L3341" s="72">
        <v>19773421.399999999</v>
      </c>
    </row>
    <row r="3342" spans="1:12" ht="15.75" customHeight="1" x14ac:dyDescent="0.25">
      <c r="A3342" s="64">
        <v>2783</v>
      </c>
      <c r="B3342" s="67" t="s">
        <v>3559</v>
      </c>
      <c r="C3342" s="67" t="s">
        <v>74</v>
      </c>
      <c r="D3342" s="67" t="s">
        <v>3526</v>
      </c>
      <c r="E3342" s="73">
        <v>100</v>
      </c>
      <c r="F3342" s="67" t="s">
        <v>412</v>
      </c>
      <c r="G3342" s="73">
        <v>76</v>
      </c>
      <c r="H3342" s="67" t="s">
        <v>730</v>
      </c>
      <c r="I3342" s="72">
        <v>22297381.48</v>
      </c>
      <c r="J3342" s="162">
        <v>4.178739420572693E-4</v>
      </c>
      <c r="K3342" s="162">
        <v>4.6412641938993943E-2</v>
      </c>
      <c r="L3342" s="72">
        <v>22321621.48</v>
      </c>
    </row>
    <row r="3343" spans="1:12" ht="15.75" customHeight="1" x14ac:dyDescent="0.25">
      <c r="A3343" s="64">
        <v>2784</v>
      </c>
      <c r="B3343" s="67" t="s">
        <v>3560</v>
      </c>
      <c r="C3343" s="67" t="s">
        <v>74</v>
      </c>
      <c r="D3343" s="67" t="s">
        <v>3526</v>
      </c>
      <c r="E3343" s="73">
        <v>100</v>
      </c>
      <c r="F3343" s="67" t="s">
        <v>831</v>
      </c>
      <c r="G3343" s="73">
        <v>382</v>
      </c>
      <c r="H3343" s="67" t="s">
        <v>730</v>
      </c>
      <c r="I3343" s="72">
        <v>21717345.25</v>
      </c>
      <c r="J3343" s="162">
        <v>2.100366392972064E-3</v>
      </c>
      <c r="K3343" s="162">
        <v>4.520527981538399E-2</v>
      </c>
      <c r="L3343" s="72">
        <v>22307912.629999999</v>
      </c>
    </row>
    <row r="3344" spans="1:12" ht="15.75" customHeight="1" x14ac:dyDescent="0.25">
      <c r="A3344" s="64">
        <v>2785</v>
      </c>
      <c r="B3344" s="67" t="s">
        <v>3561</v>
      </c>
      <c r="C3344" s="67" t="s">
        <v>74</v>
      </c>
      <c r="D3344" s="67" t="s">
        <v>3526</v>
      </c>
      <c r="E3344" s="73">
        <v>100</v>
      </c>
      <c r="F3344" s="67" t="s">
        <v>831</v>
      </c>
      <c r="G3344" s="73">
        <v>656</v>
      </c>
      <c r="H3344" s="67" t="s">
        <v>730</v>
      </c>
      <c r="I3344" s="72">
        <v>17169242.16</v>
      </c>
      <c r="J3344" s="162">
        <v>3.6069119209153769E-3</v>
      </c>
      <c r="K3344" s="162">
        <v>3.5738272202533033E-2</v>
      </c>
      <c r="L3344" s="72">
        <v>18194242.16</v>
      </c>
    </row>
    <row r="3345" spans="1:12" ht="15.75" customHeight="1" x14ac:dyDescent="0.25">
      <c r="A3345" s="64">
        <v>2786</v>
      </c>
      <c r="B3345" s="67" t="s">
        <v>3562</v>
      </c>
      <c r="C3345" s="67" t="s">
        <v>74</v>
      </c>
      <c r="D3345" s="67" t="s">
        <v>3526</v>
      </c>
      <c r="E3345" s="73">
        <v>100</v>
      </c>
      <c r="F3345" s="67" t="s">
        <v>831</v>
      </c>
      <c r="G3345" s="73">
        <v>1995</v>
      </c>
      <c r="H3345" s="67" t="s">
        <v>730</v>
      </c>
      <c r="I3345" s="72">
        <v>36843451.210000001</v>
      </c>
      <c r="J3345" s="162">
        <v>1.096919097900332E-2</v>
      </c>
      <c r="K3345" s="162">
        <v>7.6690705154788569E-2</v>
      </c>
      <c r="L3345" s="72">
        <v>36843451.210000001</v>
      </c>
    </row>
    <row r="3346" spans="1:12" ht="31.5" customHeight="1" x14ac:dyDescent="0.25">
      <c r="A3346" s="64">
        <v>2787</v>
      </c>
      <c r="B3346" s="82" t="s">
        <v>3563</v>
      </c>
      <c r="C3346" s="67" t="s">
        <v>74</v>
      </c>
      <c r="D3346" s="82" t="s">
        <v>3526</v>
      </c>
      <c r="E3346" s="83">
        <v>100</v>
      </c>
      <c r="F3346" s="82" t="s">
        <v>32</v>
      </c>
      <c r="G3346" s="83">
        <v>5305</v>
      </c>
      <c r="H3346" s="82" t="s">
        <v>33</v>
      </c>
      <c r="I3346" s="14">
        <v>0</v>
      </c>
      <c r="J3346" s="169">
        <v>2.9463096474946077E-2</v>
      </c>
      <c r="K3346" s="169">
        <v>0</v>
      </c>
      <c r="L3346" s="14">
        <v>5327422</v>
      </c>
    </row>
    <row r="3347" spans="1:12" ht="31.5" customHeight="1" x14ac:dyDescent="0.25">
      <c r="A3347" s="64">
        <v>2788</v>
      </c>
      <c r="B3347" s="82" t="s">
        <v>3564</v>
      </c>
      <c r="C3347" s="67" t="s">
        <v>74</v>
      </c>
      <c r="D3347" s="82" t="s">
        <v>3526</v>
      </c>
      <c r="E3347" s="83">
        <v>100</v>
      </c>
      <c r="F3347" s="82" t="s">
        <v>32</v>
      </c>
      <c r="G3347" s="83">
        <v>2353</v>
      </c>
      <c r="H3347" s="82" t="s">
        <v>33</v>
      </c>
      <c r="I3347" s="14">
        <v>0</v>
      </c>
      <c r="J3347" s="169">
        <v>1.306817455335497E-2</v>
      </c>
      <c r="K3347" s="169">
        <v>0</v>
      </c>
      <c r="L3347" s="14" t="s">
        <v>3565</v>
      </c>
    </row>
    <row r="3348" spans="1:12" ht="31.5" customHeight="1" x14ac:dyDescent="0.25">
      <c r="A3348" s="64">
        <v>2789</v>
      </c>
      <c r="B3348" s="82" t="s">
        <v>3566</v>
      </c>
      <c r="C3348" s="67" t="s">
        <v>74</v>
      </c>
      <c r="D3348" s="82" t="s">
        <v>3526</v>
      </c>
      <c r="E3348" s="83">
        <v>100</v>
      </c>
      <c r="F3348" s="82" t="s">
        <v>32</v>
      </c>
      <c r="G3348" s="83">
        <v>3040</v>
      </c>
      <c r="H3348" s="82" t="s">
        <v>33</v>
      </c>
      <c r="I3348" s="14">
        <v>0</v>
      </c>
      <c r="J3348" s="169">
        <v>1.6883659431448834E-2</v>
      </c>
      <c r="K3348" s="169">
        <v>0</v>
      </c>
      <c r="L3348" s="14" t="s">
        <v>3567</v>
      </c>
    </row>
    <row r="3349" spans="1:12" ht="47.25" customHeight="1" x14ac:dyDescent="0.25">
      <c r="A3349" s="64">
        <v>2790</v>
      </c>
      <c r="B3349" s="82" t="s">
        <v>3568</v>
      </c>
      <c r="C3349" s="67" t="s">
        <v>74</v>
      </c>
      <c r="D3349" s="82" t="s">
        <v>3526</v>
      </c>
      <c r="E3349" s="83">
        <v>100</v>
      </c>
      <c r="F3349" s="82" t="s">
        <v>32</v>
      </c>
      <c r="G3349" s="83">
        <v>4182</v>
      </c>
      <c r="H3349" s="82" t="s">
        <v>33</v>
      </c>
      <c r="I3349" s="14">
        <v>0</v>
      </c>
      <c r="J3349" s="169">
        <v>2.3226139388920732E-2</v>
      </c>
      <c r="K3349" s="169">
        <v>0</v>
      </c>
      <c r="L3349" s="14" t="s">
        <v>3569</v>
      </c>
    </row>
    <row r="3350" spans="1:12" ht="47.25" customHeight="1" x14ac:dyDescent="0.25">
      <c r="A3350" s="64">
        <v>2791</v>
      </c>
      <c r="B3350" s="82" t="s">
        <v>3570</v>
      </c>
      <c r="C3350" s="67" t="s">
        <v>74</v>
      </c>
      <c r="D3350" s="82" t="s">
        <v>3526</v>
      </c>
      <c r="E3350" s="83">
        <v>100</v>
      </c>
      <c r="F3350" s="82" t="s">
        <v>32</v>
      </c>
      <c r="G3350" s="83">
        <v>2716</v>
      </c>
      <c r="H3350" s="82" t="s">
        <v>33</v>
      </c>
      <c r="I3350" s="14">
        <v>0</v>
      </c>
      <c r="J3350" s="169">
        <v>1.5084216781518105E-2</v>
      </c>
      <c r="K3350" s="169">
        <v>0</v>
      </c>
      <c r="L3350" s="14">
        <v>2946115</v>
      </c>
    </row>
    <row r="3351" spans="1:12" ht="31.5" customHeight="1" x14ac:dyDescent="0.25">
      <c r="A3351" s="64">
        <v>2792</v>
      </c>
      <c r="B3351" s="82" t="s">
        <v>3571</v>
      </c>
      <c r="C3351" s="67" t="s">
        <v>74</v>
      </c>
      <c r="D3351" s="82" t="s">
        <v>3526</v>
      </c>
      <c r="E3351" s="83">
        <v>100</v>
      </c>
      <c r="F3351" s="82" t="s">
        <v>32</v>
      </c>
      <c r="G3351" s="83">
        <v>1794</v>
      </c>
      <c r="H3351" s="82" t="s">
        <v>33</v>
      </c>
      <c r="I3351" s="14">
        <v>0</v>
      </c>
      <c r="J3351" s="169">
        <v>9.9635805986905291E-3</v>
      </c>
      <c r="K3351" s="169">
        <v>0</v>
      </c>
      <c r="L3351" s="14" t="s">
        <v>3572</v>
      </c>
    </row>
    <row r="3352" spans="1:12" ht="31.5" customHeight="1" x14ac:dyDescent="0.25">
      <c r="A3352" s="64">
        <v>2793</v>
      </c>
      <c r="B3352" s="82" t="s">
        <v>3573</v>
      </c>
      <c r="C3352" s="67" t="s">
        <v>74</v>
      </c>
      <c r="D3352" s="82" t="s">
        <v>3526</v>
      </c>
      <c r="E3352" s="83">
        <v>100</v>
      </c>
      <c r="F3352" s="82" t="s">
        <v>32</v>
      </c>
      <c r="G3352" s="83">
        <v>8571</v>
      </c>
      <c r="H3352" s="82" t="s">
        <v>33</v>
      </c>
      <c r="I3352" s="14">
        <v>0</v>
      </c>
      <c r="J3352" s="169">
        <v>4.7601922693074984E-2</v>
      </c>
      <c r="K3352" s="169">
        <v>0</v>
      </c>
      <c r="L3352" s="14" t="s">
        <v>3574</v>
      </c>
    </row>
    <row r="3353" spans="1:12" ht="31.5" customHeight="1" x14ac:dyDescent="0.25">
      <c r="A3353" s="64">
        <v>2794</v>
      </c>
      <c r="B3353" s="82" t="s">
        <v>3575</v>
      </c>
      <c r="C3353" s="67" t="s">
        <v>74</v>
      </c>
      <c r="D3353" s="82" t="s">
        <v>3526</v>
      </c>
      <c r="E3353" s="83">
        <v>100</v>
      </c>
      <c r="F3353" s="82" t="s">
        <v>32</v>
      </c>
      <c r="G3353" s="83">
        <v>2950</v>
      </c>
      <c r="H3353" s="82" t="s">
        <v>33</v>
      </c>
      <c r="I3353" s="14">
        <v>0</v>
      </c>
      <c r="J3353" s="169">
        <v>1.638381425091252E-2</v>
      </c>
      <c r="K3353" s="169">
        <v>0</v>
      </c>
      <c r="L3353" s="14" t="s">
        <v>3576</v>
      </c>
    </row>
    <row r="3354" spans="1:12" ht="31.5" customHeight="1" x14ac:dyDescent="0.25">
      <c r="A3354" s="64">
        <v>2795</v>
      </c>
      <c r="B3354" s="82" t="s">
        <v>3577</v>
      </c>
      <c r="C3354" s="67" t="s">
        <v>74</v>
      </c>
      <c r="D3354" s="82" t="s">
        <v>3526</v>
      </c>
      <c r="E3354" s="83">
        <v>100</v>
      </c>
      <c r="F3354" s="82" t="s">
        <v>32</v>
      </c>
      <c r="G3354" s="83">
        <v>4808</v>
      </c>
      <c r="H3354" s="82" t="s">
        <v>33</v>
      </c>
      <c r="I3354" s="14">
        <v>0</v>
      </c>
      <c r="J3354" s="169">
        <v>2.6702840311317758E-2</v>
      </c>
      <c r="K3354" s="169">
        <v>0</v>
      </c>
      <c r="L3354" s="14">
        <v>4349136</v>
      </c>
    </row>
    <row r="3355" spans="1:12" ht="31.5" customHeight="1" x14ac:dyDescent="0.25">
      <c r="A3355" s="64">
        <v>2796</v>
      </c>
      <c r="B3355" s="82" t="s">
        <v>3578</v>
      </c>
      <c r="C3355" s="67" t="s">
        <v>74</v>
      </c>
      <c r="D3355" s="82" t="s">
        <v>3526</v>
      </c>
      <c r="E3355" s="83">
        <v>100</v>
      </c>
      <c r="F3355" s="82" t="s">
        <v>32</v>
      </c>
      <c r="G3355" s="83">
        <v>8309</v>
      </c>
      <c r="H3355" s="82" t="s">
        <v>33</v>
      </c>
      <c r="I3355" s="14">
        <v>0</v>
      </c>
      <c r="J3355" s="169">
        <v>4.6146817834180384E-2</v>
      </c>
      <c r="K3355" s="169">
        <v>0</v>
      </c>
      <c r="L3355" s="14" t="s">
        <v>3579</v>
      </c>
    </row>
    <row r="3356" spans="1:12" ht="31.5" customHeight="1" x14ac:dyDescent="0.25">
      <c r="A3356" s="64">
        <v>2797</v>
      </c>
      <c r="B3356" s="82" t="s">
        <v>3580</v>
      </c>
      <c r="C3356" s="67" t="s">
        <v>74</v>
      </c>
      <c r="D3356" s="82" t="s">
        <v>3526</v>
      </c>
      <c r="E3356" s="83">
        <v>100</v>
      </c>
      <c r="F3356" s="82" t="s">
        <v>32</v>
      </c>
      <c r="G3356" s="83">
        <v>7462</v>
      </c>
      <c r="H3356" s="82" t="s">
        <v>33</v>
      </c>
      <c r="I3356" s="14">
        <v>0</v>
      </c>
      <c r="J3356" s="169">
        <v>4.1442719301799734E-2</v>
      </c>
      <c r="K3356" s="169">
        <v>0</v>
      </c>
      <c r="L3356" s="14">
        <v>5440055</v>
      </c>
    </row>
    <row r="3357" spans="1:12" ht="31.5" customHeight="1" x14ac:dyDescent="0.25">
      <c r="A3357" s="64">
        <v>2798</v>
      </c>
      <c r="B3357" s="82" t="s">
        <v>3581</v>
      </c>
      <c r="C3357" s="67" t="s">
        <v>74</v>
      </c>
      <c r="D3357" s="82" t="s">
        <v>3526</v>
      </c>
      <c r="E3357" s="83">
        <v>100</v>
      </c>
      <c r="F3357" s="82" t="s">
        <v>32</v>
      </c>
      <c r="G3357" s="83">
        <v>2696</v>
      </c>
      <c r="H3357" s="82" t="s">
        <v>33</v>
      </c>
      <c r="I3357" s="14">
        <v>0</v>
      </c>
      <c r="J3357" s="169">
        <v>1.4973140074732256E-2</v>
      </c>
      <c r="K3357" s="169">
        <v>0</v>
      </c>
      <c r="L3357" s="14" t="s">
        <v>3582</v>
      </c>
    </row>
    <row r="3358" spans="1:12" ht="31.5" customHeight="1" x14ac:dyDescent="0.25">
      <c r="A3358" s="64">
        <v>2799</v>
      </c>
      <c r="B3358" s="82" t="s">
        <v>3583</v>
      </c>
      <c r="C3358" s="67" t="s">
        <v>74</v>
      </c>
      <c r="D3358" s="82" t="s">
        <v>3526</v>
      </c>
      <c r="E3358" s="83">
        <v>100</v>
      </c>
      <c r="F3358" s="82" t="s">
        <v>32</v>
      </c>
      <c r="G3358" s="83">
        <v>3689</v>
      </c>
      <c r="H3358" s="82" t="s">
        <v>33</v>
      </c>
      <c r="I3358" s="14">
        <v>0</v>
      </c>
      <c r="J3358" s="169">
        <v>2.0488098566649588E-2</v>
      </c>
      <c r="K3358" s="169">
        <v>0</v>
      </c>
      <c r="L3358" s="14" t="s">
        <v>3584</v>
      </c>
    </row>
    <row r="3359" spans="1:12" ht="47.25" customHeight="1" x14ac:dyDescent="0.25">
      <c r="A3359" s="64">
        <v>2800</v>
      </c>
      <c r="B3359" s="82" t="s">
        <v>3585</v>
      </c>
      <c r="C3359" s="67" t="s">
        <v>74</v>
      </c>
      <c r="D3359" s="82" t="s">
        <v>3526</v>
      </c>
      <c r="E3359" s="83">
        <v>100</v>
      </c>
      <c r="F3359" s="82" t="s">
        <v>32</v>
      </c>
      <c r="G3359" s="83">
        <v>8188</v>
      </c>
      <c r="H3359" s="82" t="s">
        <v>33</v>
      </c>
      <c r="I3359" s="14">
        <v>0</v>
      </c>
      <c r="J3359" s="169">
        <v>4.5474803758126001E-2</v>
      </c>
      <c r="K3359" s="169">
        <v>0</v>
      </c>
      <c r="L3359" s="14">
        <v>2944291</v>
      </c>
    </row>
    <row r="3360" spans="1:12" ht="47.25" customHeight="1" x14ac:dyDescent="0.25">
      <c r="A3360" s="64">
        <v>2801</v>
      </c>
      <c r="B3360" s="82" t="s">
        <v>3586</v>
      </c>
      <c r="C3360" s="67" t="s">
        <v>74</v>
      </c>
      <c r="D3360" s="82" t="s">
        <v>3526</v>
      </c>
      <c r="E3360" s="83">
        <v>100</v>
      </c>
      <c r="F3360" s="82" t="s">
        <v>32</v>
      </c>
      <c r="G3360" s="83">
        <v>126319</v>
      </c>
      <c r="H3360" s="82" t="s">
        <v>33</v>
      </c>
      <c r="I3360" s="14">
        <v>0</v>
      </c>
      <c r="J3360" s="169">
        <v>0.70155492622407412</v>
      </c>
      <c r="K3360" s="169">
        <v>0</v>
      </c>
      <c r="L3360" s="14" t="s">
        <v>3587</v>
      </c>
    </row>
    <row r="3361" spans="1:12" ht="47.25" customHeight="1" x14ac:dyDescent="0.25">
      <c r="A3361" s="64">
        <v>2802</v>
      </c>
      <c r="B3361" s="82" t="s">
        <v>3588</v>
      </c>
      <c r="C3361" s="67" t="s">
        <v>74</v>
      </c>
      <c r="D3361" s="82" t="s">
        <v>3526</v>
      </c>
      <c r="E3361" s="83">
        <v>100</v>
      </c>
      <c r="F3361" s="82" t="s">
        <v>32</v>
      </c>
      <c r="G3361" s="83">
        <v>412</v>
      </c>
      <c r="H3361" s="82" t="s">
        <v>136</v>
      </c>
      <c r="I3361" s="14">
        <v>0</v>
      </c>
      <c r="J3361" s="169">
        <v>2.2881801597884606E-3</v>
      </c>
      <c r="K3361" s="169">
        <v>0</v>
      </c>
      <c r="L3361" s="14" t="s">
        <v>3589</v>
      </c>
    </row>
    <row r="3362" spans="1:12" ht="157.5" customHeight="1" x14ac:dyDescent="0.25">
      <c r="A3362" s="64">
        <v>2803</v>
      </c>
      <c r="B3362" s="68" t="s">
        <v>3590</v>
      </c>
      <c r="C3362" s="68" t="s">
        <v>74</v>
      </c>
      <c r="D3362" s="68" t="s">
        <v>3591</v>
      </c>
      <c r="E3362" s="76">
        <v>100</v>
      </c>
      <c r="F3362" s="68" t="s">
        <v>3592</v>
      </c>
      <c r="G3362" s="78">
        <v>420960</v>
      </c>
      <c r="H3362" s="19" t="s">
        <v>3593</v>
      </c>
      <c r="I3362" s="9">
        <v>16467870</v>
      </c>
      <c r="J3362" s="166">
        <v>0.29002317388227228</v>
      </c>
      <c r="K3362" s="166">
        <v>0.32392027916167504</v>
      </c>
      <c r="L3362" s="9">
        <v>42386520</v>
      </c>
    </row>
    <row r="3363" spans="1:12" ht="157.5" customHeight="1" x14ac:dyDescent="0.25">
      <c r="A3363" s="64">
        <v>2804</v>
      </c>
      <c r="B3363" s="68" t="s">
        <v>3594</v>
      </c>
      <c r="C3363" s="68" t="s">
        <v>74</v>
      </c>
      <c r="D3363" s="68" t="s">
        <v>3591</v>
      </c>
      <c r="E3363" s="76">
        <v>100</v>
      </c>
      <c r="F3363" s="68" t="s">
        <v>3595</v>
      </c>
      <c r="G3363" s="78">
        <v>273093</v>
      </c>
      <c r="H3363" s="19" t="s">
        <v>110</v>
      </c>
      <c r="I3363" s="9">
        <v>0</v>
      </c>
      <c r="J3363" s="166">
        <v>0.18814922706440371</v>
      </c>
      <c r="K3363" s="166">
        <v>0</v>
      </c>
      <c r="L3363" s="9">
        <v>16216269.689999999</v>
      </c>
    </row>
    <row r="3364" spans="1:12" ht="94.5" customHeight="1" x14ac:dyDescent="0.25">
      <c r="A3364" s="64">
        <v>2805</v>
      </c>
      <c r="B3364" s="68" t="s">
        <v>3596</v>
      </c>
      <c r="C3364" s="68" t="s">
        <v>74</v>
      </c>
      <c r="D3364" s="68" t="s">
        <v>3591</v>
      </c>
      <c r="E3364" s="76">
        <v>100</v>
      </c>
      <c r="F3364" s="68" t="s">
        <v>325</v>
      </c>
      <c r="G3364" s="78">
        <v>1018.4</v>
      </c>
      <c r="H3364" s="19" t="s">
        <v>3597</v>
      </c>
      <c r="I3364" s="9">
        <v>5078200</v>
      </c>
      <c r="J3364" s="166">
        <v>69.043131618554327</v>
      </c>
      <c r="K3364" s="166">
        <v>76.217858020337871</v>
      </c>
      <c r="L3364" s="9">
        <v>0</v>
      </c>
    </row>
    <row r="3365" spans="1:12" ht="31.5" customHeight="1" x14ac:dyDescent="0.25">
      <c r="A3365" s="64">
        <v>2806</v>
      </c>
      <c r="B3365" s="68" t="s">
        <v>3598</v>
      </c>
      <c r="C3365" s="68" t="s">
        <v>74</v>
      </c>
      <c r="D3365" s="68" t="s">
        <v>3591</v>
      </c>
      <c r="E3365" s="76">
        <v>100</v>
      </c>
      <c r="F3365" s="68" t="s">
        <v>3410</v>
      </c>
      <c r="G3365" s="78">
        <v>8.48</v>
      </c>
      <c r="H3365" s="19" t="s">
        <v>3599</v>
      </c>
      <c r="I3365" s="9">
        <v>19634460</v>
      </c>
      <c r="J3365" s="166">
        <v>3.4160852295129236E-6</v>
      </c>
      <c r="K3365" s="166">
        <v>0.20122435734358673</v>
      </c>
      <c r="L3365" s="9">
        <v>33235249.09</v>
      </c>
    </row>
    <row r="3366" spans="1:12" ht="31.5" customHeight="1" x14ac:dyDescent="0.25">
      <c r="A3366" s="64">
        <v>2807</v>
      </c>
      <c r="B3366" s="5" t="s">
        <v>3598</v>
      </c>
      <c r="C3366" s="68" t="s">
        <v>74</v>
      </c>
      <c r="D3366" s="68" t="s">
        <v>3591</v>
      </c>
      <c r="E3366" s="7">
        <v>100</v>
      </c>
      <c r="F3366" s="17" t="s">
        <v>3407</v>
      </c>
      <c r="G3366" s="78">
        <v>330300</v>
      </c>
      <c r="H3366" s="19" t="s">
        <v>107</v>
      </c>
      <c r="I3366" s="9">
        <v>8345770</v>
      </c>
      <c r="J3366" s="166">
        <v>0.13305813105048567</v>
      </c>
      <c r="K3366" s="166">
        <v>8.5531876343295718E-2</v>
      </c>
      <c r="L3366" s="9">
        <v>0</v>
      </c>
    </row>
    <row r="3367" spans="1:12" ht="31.5" customHeight="1" x14ac:dyDescent="0.25">
      <c r="A3367" s="64">
        <v>2808</v>
      </c>
      <c r="B3367" s="5" t="s">
        <v>3600</v>
      </c>
      <c r="C3367" s="68" t="s">
        <v>74</v>
      </c>
      <c r="D3367" s="68" t="s">
        <v>3591</v>
      </c>
      <c r="E3367" s="7">
        <v>100</v>
      </c>
      <c r="F3367" s="17" t="s">
        <v>3410</v>
      </c>
      <c r="G3367" s="78">
        <v>19150</v>
      </c>
      <c r="H3367" s="19" t="s">
        <v>107</v>
      </c>
      <c r="I3367" s="9">
        <v>498520</v>
      </c>
      <c r="J3367" s="166">
        <v>7.7143905831571317E-3</v>
      </c>
      <c r="K3367" s="166">
        <v>5.1090973025448554E-3</v>
      </c>
      <c r="L3367" s="9">
        <v>500000</v>
      </c>
    </row>
    <row r="3368" spans="1:12" ht="31.5" customHeight="1" x14ac:dyDescent="0.25">
      <c r="A3368" s="64">
        <v>2809</v>
      </c>
      <c r="B3368" s="68" t="s">
        <v>3601</v>
      </c>
      <c r="C3368" s="68" t="s">
        <v>74</v>
      </c>
      <c r="D3368" s="68" t="s">
        <v>3591</v>
      </c>
      <c r="E3368" s="76">
        <v>100</v>
      </c>
      <c r="F3368" s="68" t="s">
        <v>746</v>
      </c>
      <c r="G3368" s="78">
        <v>3476</v>
      </c>
      <c r="H3368" s="19" t="s">
        <v>3602</v>
      </c>
      <c r="I3368" s="9">
        <v>0</v>
      </c>
      <c r="J3368" s="166">
        <v>8.6958346876795656E-3</v>
      </c>
      <c r="K3368" s="166">
        <v>0</v>
      </c>
      <c r="L3368" s="9">
        <v>57376200</v>
      </c>
    </row>
    <row r="3369" spans="1:12" ht="47.25" customHeight="1" x14ac:dyDescent="0.25">
      <c r="A3369" s="64">
        <v>2810</v>
      </c>
      <c r="B3369" s="68" t="s">
        <v>3603</v>
      </c>
      <c r="C3369" s="68" t="s">
        <v>74</v>
      </c>
      <c r="D3369" s="68" t="s">
        <v>3591</v>
      </c>
      <c r="E3369" s="76">
        <v>100</v>
      </c>
      <c r="F3369" s="18" t="s">
        <v>3604</v>
      </c>
      <c r="G3369" s="78">
        <v>823</v>
      </c>
      <c r="H3369" s="19" t="s">
        <v>730</v>
      </c>
      <c r="I3369" s="9">
        <v>0</v>
      </c>
      <c r="J3369" s="166">
        <v>4.5251349251727978E-3</v>
      </c>
      <c r="K3369" s="166">
        <v>0</v>
      </c>
      <c r="L3369" s="9">
        <v>44060682.359999999</v>
      </c>
    </row>
    <row r="3370" spans="1:12" ht="78.75" customHeight="1" x14ac:dyDescent="0.25">
      <c r="A3370" s="64">
        <v>2811</v>
      </c>
      <c r="B3370" s="68" t="s">
        <v>3605</v>
      </c>
      <c r="C3370" s="68" t="s">
        <v>74</v>
      </c>
      <c r="D3370" s="68" t="s">
        <v>3591</v>
      </c>
      <c r="E3370" s="76">
        <v>100</v>
      </c>
      <c r="F3370" s="18" t="s">
        <v>32</v>
      </c>
      <c r="G3370" s="78">
        <v>41927</v>
      </c>
      <c r="H3370" s="19" t="s">
        <v>33</v>
      </c>
      <c r="I3370" s="9">
        <v>1101980</v>
      </c>
      <c r="J3370" s="166">
        <v>0.23285565427051158</v>
      </c>
      <c r="K3370" s="166">
        <v>4.9855394109274212E-2</v>
      </c>
      <c r="L3370" s="80">
        <v>52809349.509999998</v>
      </c>
    </row>
    <row r="3371" spans="1:12" ht="63" customHeight="1" x14ac:dyDescent="0.25">
      <c r="A3371" s="64">
        <v>2812</v>
      </c>
      <c r="B3371" s="68" t="s">
        <v>3606</v>
      </c>
      <c r="C3371" s="68" t="s">
        <v>74</v>
      </c>
      <c r="D3371" s="68" t="s">
        <v>3591</v>
      </c>
      <c r="E3371" s="76">
        <v>100</v>
      </c>
      <c r="F3371" s="18" t="s">
        <v>32</v>
      </c>
      <c r="G3371" s="78">
        <v>5707</v>
      </c>
      <c r="H3371" s="19" t="s">
        <v>33</v>
      </c>
      <c r="I3371" s="9">
        <v>27030</v>
      </c>
      <c r="J3371" s="166">
        <v>3.1695738281341611E-2</v>
      </c>
      <c r="K3371" s="166">
        <v>1.2228818152540716E-3</v>
      </c>
      <c r="L3371" s="80">
        <v>2674743.58</v>
      </c>
    </row>
    <row r="3372" spans="1:12" ht="78.75" customHeight="1" x14ac:dyDescent="0.25">
      <c r="A3372" s="64">
        <v>2813</v>
      </c>
      <c r="B3372" s="68" t="s">
        <v>3607</v>
      </c>
      <c r="C3372" s="68" t="s">
        <v>74</v>
      </c>
      <c r="D3372" s="68" t="s">
        <v>3591</v>
      </c>
      <c r="E3372" s="76">
        <v>100</v>
      </c>
      <c r="F3372" s="18" t="s">
        <v>32</v>
      </c>
      <c r="G3372" s="78">
        <v>312598</v>
      </c>
      <c r="H3372" s="19" t="s">
        <v>2703</v>
      </c>
      <c r="I3372" s="9">
        <v>6545</v>
      </c>
      <c r="J3372" s="166">
        <v>1.7361178193921194</v>
      </c>
      <c r="K3372" s="166">
        <v>2.9610660306466513E-4</v>
      </c>
      <c r="L3372" s="80">
        <v>50070772.009999998</v>
      </c>
    </row>
    <row r="3373" spans="1:12" ht="63" customHeight="1" x14ac:dyDescent="0.25">
      <c r="A3373" s="64">
        <v>2814</v>
      </c>
      <c r="B3373" s="68" t="s">
        <v>3608</v>
      </c>
      <c r="C3373" s="68" t="s">
        <v>74</v>
      </c>
      <c r="D3373" s="68" t="s">
        <v>3591</v>
      </c>
      <c r="E3373" s="76">
        <v>100</v>
      </c>
      <c r="F3373" s="18" t="s">
        <v>32</v>
      </c>
      <c r="G3373" s="78">
        <v>5853</v>
      </c>
      <c r="H3373" s="19" t="s">
        <v>33</v>
      </c>
      <c r="I3373" s="9">
        <v>8260</v>
      </c>
      <c r="J3373" s="166">
        <v>3.2506598240878301E-2</v>
      </c>
      <c r="K3373" s="166">
        <v>3.7369603381422981E-4</v>
      </c>
      <c r="L3373" s="80">
        <v>5063232.74</v>
      </c>
    </row>
    <row r="3374" spans="1:12" ht="63" customHeight="1" x14ac:dyDescent="0.25">
      <c r="A3374" s="64">
        <v>2815</v>
      </c>
      <c r="B3374" s="68" t="s">
        <v>3609</v>
      </c>
      <c r="C3374" s="68" t="s">
        <v>74</v>
      </c>
      <c r="D3374" s="68" t="s">
        <v>3591</v>
      </c>
      <c r="E3374" s="76">
        <v>100</v>
      </c>
      <c r="F3374" s="18" t="s">
        <v>32</v>
      </c>
      <c r="G3374" s="78">
        <v>7244</v>
      </c>
      <c r="H3374" s="19" t="s">
        <v>33</v>
      </c>
      <c r="I3374" s="9">
        <v>4920</v>
      </c>
      <c r="J3374" s="166">
        <v>4.0231983197833998E-2</v>
      </c>
      <c r="K3374" s="166">
        <v>2.2258892086755578E-4</v>
      </c>
      <c r="L3374" s="80">
        <v>9355742.5299999993</v>
      </c>
    </row>
    <row r="3375" spans="1:12" ht="78.75" customHeight="1" x14ac:dyDescent="0.25">
      <c r="A3375" s="64">
        <v>2816</v>
      </c>
      <c r="B3375" s="68" t="s">
        <v>3610</v>
      </c>
      <c r="C3375" s="68" t="s">
        <v>74</v>
      </c>
      <c r="D3375" s="68" t="s">
        <v>3591</v>
      </c>
      <c r="E3375" s="76">
        <v>100</v>
      </c>
      <c r="F3375" s="18" t="s">
        <v>32</v>
      </c>
      <c r="G3375" s="78">
        <v>10004</v>
      </c>
      <c r="H3375" s="19" t="s">
        <v>33</v>
      </c>
      <c r="I3375" s="9">
        <v>34640</v>
      </c>
      <c r="J3375" s="166">
        <v>5.5560568734280967E-2</v>
      </c>
      <c r="K3375" s="166">
        <v>1.5671707761894577E-3</v>
      </c>
      <c r="L3375" s="80">
        <v>7557368.6200000001</v>
      </c>
    </row>
    <row r="3376" spans="1:12" ht="78.75" customHeight="1" x14ac:dyDescent="0.25">
      <c r="A3376" s="64">
        <v>2817</v>
      </c>
      <c r="B3376" s="68" t="s">
        <v>3611</v>
      </c>
      <c r="C3376" s="68" t="s">
        <v>74</v>
      </c>
      <c r="D3376" s="68" t="s">
        <v>3591</v>
      </c>
      <c r="E3376" s="76">
        <v>100</v>
      </c>
      <c r="F3376" s="18" t="s">
        <v>32</v>
      </c>
      <c r="G3376" s="78">
        <v>5337</v>
      </c>
      <c r="H3376" s="19" t="s">
        <v>33</v>
      </c>
      <c r="I3376" s="9">
        <v>24030</v>
      </c>
      <c r="J3376" s="166">
        <v>2.9640819205803432E-2</v>
      </c>
      <c r="K3376" s="166">
        <v>1.0871568635055621E-3</v>
      </c>
      <c r="L3376" s="9">
        <v>5951549.6200000001</v>
      </c>
    </row>
    <row r="3377" spans="1:12" ht="78.75" customHeight="1" x14ac:dyDescent="0.25">
      <c r="A3377" s="64">
        <v>2818</v>
      </c>
      <c r="B3377" s="68" t="s">
        <v>3612</v>
      </c>
      <c r="C3377" s="68" t="s">
        <v>74</v>
      </c>
      <c r="D3377" s="68" t="s">
        <v>3591</v>
      </c>
      <c r="E3377" s="76">
        <v>100</v>
      </c>
      <c r="F3377" s="18" t="s">
        <v>32</v>
      </c>
      <c r="G3377" s="78">
        <v>5178</v>
      </c>
      <c r="H3377" s="19" t="s">
        <v>33</v>
      </c>
      <c r="I3377" s="9">
        <v>25050</v>
      </c>
      <c r="J3377" s="166">
        <v>2.8757759386855944E-2</v>
      </c>
      <c r="K3377" s="166">
        <v>1.1333033471000553E-3</v>
      </c>
      <c r="L3377" s="80">
        <v>6203818.2699999996</v>
      </c>
    </row>
    <row r="3378" spans="1:12" ht="78.75" customHeight="1" x14ac:dyDescent="0.25">
      <c r="A3378" s="64">
        <v>2819</v>
      </c>
      <c r="B3378" s="68" t="s">
        <v>3613</v>
      </c>
      <c r="C3378" s="68" t="s">
        <v>74</v>
      </c>
      <c r="D3378" s="68" t="s">
        <v>3591</v>
      </c>
      <c r="E3378" s="76">
        <v>100</v>
      </c>
      <c r="F3378" s="18" t="s">
        <v>32</v>
      </c>
      <c r="G3378" s="78">
        <v>10302</v>
      </c>
      <c r="H3378" s="19" t="s">
        <v>33</v>
      </c>
      <c r="I3378" s="9">
        <v>12670</v>
      </c>
      <c r="J3378" s="166">
        <v>5.7215611665390097E-2</v>
      </c>
      <c r="K3378" s="166">
        <v>5.7321171288453896E-4</v>
      </c>
      <c r="L3378" s="9">
        <v>7735971.8200000003</v>
      </c>
    </row>
    <row r="3379" spans="1:12" ht="94.5" customHeight="1" x14ac:dyDescent="0.25">
      <c r="A3379" s="64">
        <v>2820</v>
      </c>
      <c r="B3379" s="68" t="s">
        <v>3614</v>
      </c>
      <c r="C3379" s="68" t="s">
        <v>74</v>
      </c>
      <c r="D3379" s="68" t="s">
        <v>3591</v>
      </c>
      <c r="E3379" s="76">
        <v>100</v>
      </c>
      <c r="F3379" s="18" t="s">
        <v>32</v>
      </c>
      <c r="G3379" s="78">
        <v>4504</v>
      </c>
      <c r="H3379" s="19" t="s">
        <v>33</v>
      </c>
      <c r="I3379" s="9">
        <v>12990</v>
      </c>
      <c r="J3379" s="166">
        <v>2.5014474368172876E-2</v>
      </c>
      <c r="K3379" s="166">
        <v>5.876890410710467E-4</v>
      </c>
      <c r="L3379" s="80">
        <v>5187635.5999999996</v>
      </c>
    </row>
    <row r="3380" spans="1:12" ht="94.5" customHeight="1" x14ac:dyDescent="0.25">
      <c r="A3380" s="64">
        <v>2821</v>
      </c>
      <c r="B3380" s="68" t="s">
        <v>3615</v>
      </c>
      <c r="C3380" s="68" t="s">
        <v>74</v>
      </c>
      <c r="D3380" s="68" t="s">
        <v>3591</v>
      </c>
      <c r="E3380" s="76">
        <v>100</v>
      </c>
      <c r="F3380" s="18" t="s">
        <v>32</v>
      </c>
      <c r="G3380" s="78">
        <v>4819</v>
      </c>
      <c r="H3380" s="19" t="s">
        <v>33</v>
      </c>
      <c r="I3380" s="9">
        <v>4000</v>
      </c>
      <c r="J3380" s="166">
        <v>2.6763932500049978E-2</v>
      </c>
      <c r="K3380" s="166">
        <v>1.8096660233134617E-4</v>
      </c>
      <c r="L3380" s="80">
        <v>4820307.97</v>
      </c>
    </row>
    <row r="3381" spans="1:12" ht="63" customHeight="1" x14ac:dyDescent="0.25">
      <c r="A3381" s="64">
        <v>2822</v>
      </c>
      <c r="B3381" s="68" t="s">
        <v>3616</v>
      </c>
      <c r="C3381" s="68" t="s">
        <v>74</v>
      </c>
      <c r="D3381" s="68" t="s">
        <v>3591</v>
      </c>
      <c r="E3381" s="76">
        <v>100</v>
      </c>
      <c r="F3381" s="18" t="s">
        <v>32</v>
      </c>
      <c r="G3381" s="78">
        <v>7515</v>
      </c>
      <c r="H3381" s="19" t="s">
        <v>33</v>
      </c>
      <c r="I3381" s="9">
        <v>79275</v>
      </c>
      <c r="J3381" s="166">
        <v>4.1737072574782236E-2</v>
      </c>
      <c r="K3381" s="166">
        <v>3.5865318499543664E-3</v>
      </c>
      <c r="L3381" s="80">
        <v>14053192.039999999</v>
      </c>
    </row>
    <row r="3382" spans="1:12" ht="63" customHeight="1" x14ac:dyDescent="0.25">
      <c r="A3382" s="64">
        <v>2823</v>
      </c>
      <c r="B3382" s="68" t="s">
        <v>3617</v>
      </c>
      <c r="C3382" s="68" t="s">
        <v>74</v>
      </c>
      <c r="D3382" s="68" t="s">
        <v>3591</v>
      </c>
      <c r="E3382" s="76">
        <v>100</v>
      </c>
      <c r="F3382" s="18" t="s">
        <v>32</v>
      </c>
      <c r="G3382" s="78">
        <v>14939</v>
      </c>
      <c r="H3382" s="19" t="s">
        <v>33</v>
      </c>
      <c r="I3382" s="9">
        <v>31470</v>
      </c>
      <c r="J3382" s="166">
        <v>8.2968746133688862E-2</v>
      </c>
      <c r="K3382" s="166">
        <v>1.4237547438418659E-3</v>
      </c>
      <c r="L3382" s="80">
        <v>9688675.9700000007</v>
      </c>
    </row>
    <row r="3383" spans="1:12" ht="63" customHeight="1" x14ac:dyDescent="0.25">
      <c r="A3383" s="64">
        <v>2824</v>
      </c>
      <c r="B3383" s="68" t="s">
        <v>3618</v>
      </c>
      <c r="C3383" s="68" t="s">
        <v>74</v>
      </c>
      <c r="D3383" s="68" t="s">
        <v>3591</v>
      </c>
      <c r="E3383" s="76">
        <v>100</v>
      </c>
      <c r="F3383" s="18" t="s">
        <v>32</v>
      </c>
      <c r="G3383" s="78">
        <v>17928</v>
      </c>
      <c r="H3383" s="19" t="s">
        <v>33</v>
      </c>
      <c r="I3383" s="9">
        <v>43810</v>
      </c>
      <c r="J3383" s="166">
        <v>9.9569159962833775E-2</v>
      </c>
      <c r="K3383" s="166">
        <v>1.9820367120340688E-3</v>
      </c>
      <c r="L3383" s="80">
        <v>10393149.810000001</v>
      </c>
    </row>
    <row r="3384" spans="1:12" ht="47.25" customHeight="1" x14ac:dyDescent="0.25">
      <c r="A3384" s="64">
        <v>2825</v>
      </c>
      <c r="B3384" s="68" t="s">
        <v>3619</v>
      </c>
      <c r="C3384" s="68" t="s">
        <v>74</v>
      </c>
      <c r="D3384" s="68" t="s">
        <v>3591</v>
      </c>
      <c r="E3384" s="76">
        <v>100</v>
      </c>
      <c r="F3384" s="18" t="s">
        <v>32</v>
      </c>
      <c r="G3384" s="78">
        <v>2922</v>
      </c>
      <c r="H3384" s="19" t="s">
        <v>33</v>
      </c>
      <c r="I3384" s="9">
        <v>24800</v>
      </c>
      <c r="J3384" s="166">
        <v>1.6228306861412332E-2</v>
      </c>
      <c r="K3384" s="166">
        <v>1.1219929344543462E-3</v>
      </c>
      <c r="L3384" s="80">
        <v>8784669.1500000004</v>
      </c>
    </row>
    <row r="3385" spans="1:12" ht="63" customHeight="1" x14ac:dyDescent="0.25">
      <c r="A3385" s="64">
        <v>2826</v>
      </c>
      <c r="B3385" s="68" t="s">
        <v>3620</v>
      </c>
      <c r="C3385" s="68" t="s">
        <v>74</v>
      </c>
      <c r="D3385" s="68" t="s">
        <v>3591</v>
      </c>
      <c r="E3385" s="76">
        <v>100</v>
      </c>
      <c r="F3385" s="18" t="s">
        <v>32</v>
      </c>
      <c r="G3385" s="78">
        <v>9107</v>
      </c>
      <c r="H3385" s="19" t="s">
        <v>33</v>
      </c>
      <c r="I3385" s="9">
        <v>29740</v>
      </c>
      <c r="J3385" s="166">
        <v>5.0578778434935703E-2</v>
      </c>
      <c r="K3385" s="166">
        <v>1.3454866883335587E-3</v>
      </c>
      <c r="L3385" s="80">
        <v>9821698.0600000005</v>
      </c>
    </row>
    <row r="3386" spans="1:12" ht="63" customHeight="1" x14ac:dyDescent="0.25">
      <c r="A3386" s="64">
        <v>2827</v>
      </c>
      <c r="B3386" s="68" t="s">
        <v>3621</v>
      </c>
      <c r="C3386" s="68" t="s">
        <v>74</v>
      </c>
      <c r="D3386" s="68" t="s">
        <v>3591</v>
      </c>
      <c r="E3386" s="76">
        <v>100</v>
      </c>
      <c r="F3386" s="18" t="s">
        <v>32</v>
      </c>
      <c r="G3386" s="78">
        <v>17377</v>
      </c>
      <c r="H3386" s="19" t="s">
        <v>33</v>
      </c>
      <c r="I3386" s="9">
        <v>13000</v>
      </c>
      <c r="J3386" s="166">
        <v>9.6508996690883683E-2</v>
      </c>
      <c r="K3386" s="166">
        <v>5.8814145757687508E-4</v>
      </c>
      <c r="L3386" s="80">
        <v>7708082.9699999997</v>
      </c>
    </row>
    <row r="3387" spans="1:12" ht="63" customHeight="1" x14ac:dyDescent="0.25">
      <c r="A3387" s="64">
        <v>2828</v>
      </c>
      <c r="B3387" s="68" t="s">
        <v>3622</v>
      </c>
      <c r="C3387" s="68" t="s">
        <v>74</v>
      </c>
      <c r="D3387" s="68" t="s">
        <v>3591</v>
      </c>
      <c r="E3387" s="76">
        <v>100</v>
      </c>
      <c r="F3387" s="18" t="s">
        <v>32</v>
      </c>
      <c r="G3387" s="78">
        <v>50360</v>
      </c>
      <c r="H3387" s="19" t="s">
        <v>33</v>
      </c>
      <c r="I3387" s="9">
        <v>59744</v>
      </c>
      <c r="J3387" s="166">
        <v>0.27969114768676423</v>
      </c>
      <c r="K3387" s="166">
        <v>2.7029171724209863E-3</v>
      </c>
      <c r="L3387" s="80">
        <v>31340206.57</v>
      </c>
    </row>
    <row r="3388" spans="1:12" ht="47.25" customHeight="1" x14ac:dyDescent="0.25">
      <c r="A3388" s="64">
        <v>2829</v>
      </c>
      <c r="B3388" s="5" t="s">
        <v>3623</v>
      </c>
      <c r="C3388" s="68" t="s">
        <v>74</v>
      </c>
      <c r="D3388" s="68" t="s">
        <v>3591</v>
      </c>
      <c r="E3388" s="7">
        <v>100</v>
      </c>
      <c r="F3388" s="18" t="s">
        <v>32</v>
      </c>
      <c r="G3388" s="78">
        <v>4242</v>
      </c>
      <c r="H3388" s="19" t="s">
        <v>33</v>
      </c>
      <c r="I3388" s="9">
        <v>3000</v>
      </c>
      <c r="J3388" s="166">
        <v>2.3559369509278272E-2</v>
      </c>
      <c r="K3388" s="166">
        <v>1.3572495174850964E-4</v>
      </c>
      <c r="L3388" s="80">
        <v>4215178.91</v>
      </c>
    </row>
    <row r="3389" spans="1:12" ht="47.25" customHeight="1" x14ac:dyDescent="0.25">
      <c r="A3389" s="64">
        <v>2830</v>
      </c>
      <c r="B3389" s="64" t="s">
        <v>3624</v>
      </c>
      <c r="C3389" s="68" t="s">
        <v>74</v>
      </c>
      <c r="D3389" s="68" t="s">
        <v>3591</v>
      </c>
      <c r="E3389" s="7">
        <v>100</v>
      </c>
      <c r="F3389" s="18" t="s">
        <v>32</v>
      </c>
      <c r="G3389" s="78">
        <v>9175</v>
      </c>
      <c r="H3389" s="19" t="s">
        <v>33</v>
      </c>
      <c r="I3389" s="9">
        <v>17620</v>
      </c>
      <c r="J3389" s="166">
        <v>5.0956439238007578E-2</v>
      </c>
      <c r="K3389" s="166">
        <v>7.9715788326957982E-4</v>
      </c>
      <c r="L3389" s="80">
        <v>10693755.529999999</v>
      </c>
    </row>
    <row r="3390" spans="1:12" ht="63" customHeight="1" x14ac:dyDescent="0.25">
      <c r="A3390" s="64">
        <v>2831</v>
      </c>
      <c r="B3390" s="68" t="s">
        <v>3625</v>
      </c>
      <c r="C3390" s="68" t="s">
        <v>74</v>
      </c>
      <c r="D3390" s="68" t="s">
        <v>3591</v>
      </c>
      <c r="E3390" s="76">
        <v>100</v>
      </c>
      <c r="F3390" s="18" t="s">
        <v>3402</v>
      </c>
      <c r="G3390" s="78">
        <v>226</v>
      </c>
      <c r="H3390" s="19" t="s">
        <v>760</v>
      </c>
      <c r="I3390" s="9">
        <v>0</v>
      </c>
      <c r="J3390" s="184" t="s">
        <v>201</v>
      </c>
      <c r="K3390" s="183" t="s">
        <v>201</v>
      </c>
      <c r="L3390" s="9">
        <v>2086492.92</v>
      </c>
    </row>
    <row r="3391" spans="1:12" ht="63" customHeight="1" x14ac:dyDescent="0.25">
      <c r="A3391" s="64">
        <v>2832</v>
      </c>
      <c r="B3391" s="68" t="s">
        <v>3626</v>
      </c>
      <c r="C3391" s="68" t="s">
        <v>74</v>
      </c>
      <c r="D3391" s="68" t="s">
        <v>3591</v>
      </c>
      <c r="E3391" s="76">
        <v>100</v>
      </c>
      <c r="F3391" s="68" t="s">
        <v>3627</v>
      </c>
      <c r="G3391" s="78">
        <v>15163</v>
      </c>
      <c r="H3391" s="1" t="s">
        <v>760</v>
      </c>
      <c r="I3391" s="9">
        <v>0</v>
      </c>
      <c r="J3391" s="184" t="s">
        <v>201</v>
      </c>
      <c r="K3391" s="183" t="s">
        <v>201</v>
      </c>
      <c r="L3391" s="9">
        <v>3782749.71</v>
      </c>
    </row>
    <row r="3392" spans="1:12" ht="47.25" customHeight="1" x14ac:dyDescent="0.25">
      <c r="A3392" s="64">
        <v>2833</v>
      </c>
      <c r="B3392" s="68" t="s">
        <v>3628</v>
      </c>
      <c r="C3392" s="68" t="s">
        <v>74</v>
      </c>
      <c r="D3392" s="68" t="s">
        <v>3591</v>
      </c>
      <c r="E3392" s="76">
        <v>100</v>
      </c>
      <c r="F3392" s="68" t="s">
        <v>3629</v>
      </c>
      <c r="G3392" s="78">
        <v>52</v>
      </c>
      <c r="H3392" s="19" t="s">
        <v>3630</v>
      </c>
      <c r="I3392" s="9">
        <v>0</v>
      </c>
      <c r="J3392" s="184" t="s">
        <v>201</v>
      </c>
      <c r="K3392" s="183" t="s">
        <v>201</v>
      </c>
      <c r="L3392" s="9">
        <v>19116302.039999999</v>
      </c>
    </row>
    <row r="3393" spans="1:12" ht="47.25" customHeight="1" x14ac:dyDescent="0.25">
      <c r="A3393" s="64">
        <v>2834</v>
      </c>
      <c r="B3393" s="68" t="s">
        <v>3631</v>
      </c>
      <c r="C3393" s="68" t="s">
        <v>74</v>
      </c>
      <c r="D3393" s="68" t="s">
        <v>3591</v>
      </c>
      <c r="E3393" s="76">
        <v>100</v>
      </c>
      <c r="F3393" s="68" t="s">
        <v>3051</v>
      </c>
      <c r="G3393" s="78">
        <v>52</v>
      </c>
      <c r="H3393" s="19" t="s">
        <v>3630</v>
      </c>
      <c r="I3393" s="9">
        <v>0</v>
      </c>
      <c r="J3393" s="184" t="s">
        <v>201</v>
      </c>
      <c r="K3393" s="183" t="s">
        <v>201</v>
      </c>
      <c r="L3393" s="9">
        <v>12922017.310000001</v>
      </c>
    </row>
    <row r="3394" spans="1:12" ht="63" customHeight="1" x14ac:dyDescent="0.25">
      <c r="A3394" s="64">
        <v>2835</v>
      </c>
      <c r="B3394" s="68" t="s">
        <v>3632</v>
      </c>
      <c r="C3394" s="68" t="s">
        <v>74</v>
      </c>
      <c r="D3394" s="68" t="s">
        <v>3591</v>
      </c>
      <c r="E3394" s="76">
        <v>100</v>
      </c>
      <c r="F3394" s="68" t="s">
        <v>3633</v>
      </c>
      <c r="G3394" s="78">
        <v>195</v>
      </c>
      <c r="H3394" s="19" t="s">
        <v>760</v>
      </c>
      <c r="I3394" s="9">
        <v>0</v>
      </c>
      <c r="J3394" s="184" t="s">
        <v>201</v>
      </c>
      <c r="K3394" s="183" t="s">
        <v>201</v>
      </c>
      <c r="L3394" s="9">
        <v>3093536.38</v>
      </c>
    </row>
    <row r="3395" spans="1:12" ht="94.5" customHeight="1" x14ac:dyDescent="0.25">
      <c r="A3395" s="64">
        <v>2836</v>
      </c>
      <c r="B3395" s="68" t="s">
        <v>3634</v>
      </c>
      <c r="C3395" s="68" t="s">
        <v>74</v>
      </c>
      <c r="D3395" s="68" t="s">
        <v>3591</v>
      </c>
      <c r="E3395" s="76">
        <v>100</v>
      </c>
      <c r="F3395" s="68" t="s">
        <v>746</v>
      </c>
      <c r="G3395" s="78">
        <v>43</v>
      </c>
      <c r="H3395" s="19" t="s">
        <v>730</v>
      </c>
      <c r="I3395" s="9">
        <v>0</v>
      </c>
      <c r="J3395" s="166">
        <v>1.0757217824229612E-4</v>
      </c>
      <c r="K3395" s="166">
        <v>0</v>
      </c>
      <c r="L3395" s="9">
        <v>60640964.490000002</v>
      </c>
    </row>
    <row r="3396" spans="1:12" ht="110.25" customHeight="1" x14ac:dyDescent="0.25">
      <c r="A3396" s="64">
        <v>2837</v>
      </c>
      <c r="B3396" s="68" t="s">
        <v>3635</v>
      </c>
      <c r="C3396" s="68" t="s">
        <v>74</v>
      </c>
      <c r="D3396" s="68" t="s">
        <v>3591</v>
      </c>
      <c r="E3396" s="76">
        <v>100</v>
      </c>
      <c r="F3396" s="68" t="s">
        <v>3020</v>
      </c>
      <c r="G3396" s="78">
        <v>194</v>
      </c>
      <c r="H3396" s="19" t="s">
        <v>730</v>
      </c>
      <c r="I3396" s="72">
        <v>49341009.619999997</v>
      </c>
      <c r="J3396" s="161">
        <v>1.0666782205146085E-3</v>
      </c>
      <c r="K3396" s="161">
        <v>0.10270473304031733</v>
      </c>
      <c r="L3396" s="9">
        <v>49341009.619999997</v>
      </c>
    </row>
    <row r="3397" spans="1:12" ht="63" customHeight="1" x14ac:dyDescent="0.25">
      <c r="A3397" s="64">
        <v>2838</v>
      </c>
      <c r="B3397" s="68" t="s">
        <v>3636</v>
      </c>
      <c r="C3397" s="68" t="s">
        <v>74</v>
      </c>
      <c r="D3397" s="68" t="s">
        <v>3591</v>
      </c>
      <c r="E3397" s="76">
        <v>100</v>
      </c>
      <c r="F3397" s="68" t="s">
        <v>3604</v>
      </c>
      <c r="G3397" s="78">
        <v>223</v>
      </c>
      <c r="H3397" s="19" t="s">
        <v>136</v>
      </c>
      <c r="I3397" s="9">
        <v>0</v>
      </c>
      <c r="J3397" s="161">
        <v>1.2261301194575139E-3</v>
      </c>
      <c r="K3397" s="161">
        <v>0</v>
      </c>
      <c r="L3397" s="9">
        <v>16320028.960000001</v>
      </c>
    </row>
    <row r="3398" spans="1:12" ht="63" customHeight="1" x14ac:dyDescent="0.25">
      <c r="A3398" s="64">
        <v>2839</v>
      </c>
      <c r="B3398" s="68" t="s">
        <v>3637</v>
      </c>
      <c r="C3398" s="68" t="s">
        <v>74</v>
      </c>
      <c r="D3398" s="68" t="s">
        <v>3591</v>
      </c>
      <c r="E3398" s="76">
        <v>100</v>
      </c>
      <c r="F3398" s="68" t="s">
        <v>3604</v>
      </c>
      <c r="G3398" s="78">
        <v>146</v>
      </c>
      <c r="H3398" s="19" t="s">
        <v>136</v>
      </c>
      <c r="I3398" s="9">
        <v>0</v>
      </c>
      <c r="J3398" s="161">
        <v>8.0275783605738573E-4</v>
      </c>
      <c r="K3398" s="161">
        <v>0</v>
      </c>
      <c r="L3398" s="80">
        <v>14249485.279999999</v>
      </c>
    </row>
    <row r="3399" spans="1:12" ht="63" customHeight="1" x14ac:dyDescent="0.25">
      <c r="A3399" s="64">
        <v>2840</v>
      </c>
      <c r="B3399" s="68" t="s">
        <v>3638</v>
      </c>
      <c r="C3399" s="68" t="s">
        <v>74</v>
      </c>
      <c r="D3399" s="68" t="s">
        <v>3591</v>
      </c>
      <c r="E3399" s="76">
        <v>100</v>
      </c>
      <c r="F3399" s="68" t="s">
        <v>3604</v>
      </c>
      <c r="G3399" s="78">
        <v>1426</v>
      </c>
      <c r="H3399" s="19" t="s">
        <v>730</v>
      </c>
      <c r="I3399" s="9">
        <v>15759471.49</v>
      </c>
      <c r="J3399" s="161">
        <v>7.8406347549166578E-3</v>
      </c>
      <c r="K3399" s="161">
        <v>3.2803793937383606E-2</v>
      </c>
      <c r="L3399" s="9">
        <v>15823011.49</v>
      </c>
    </row>
    <row r="3400" spans="1:12" ht="47.25" customHeight="1" x14ac:dyDescent="0.25">
      <c r="A3400" s="64">
        <v>2841</v>
      </c>
      <c r="B3400" s="68" t="s">
        <v>3639</v>
      </c>
      <c r="C3400" s="68" t="s">
        <v>74</v>
      </c>
      <c r="D3400" s="68" t="s">
        <v>3591</v>
      </c>
      <c r="E3400" s="76">
        <v>100</v>
      </c>
      <c r="F3400" s="68" t="s">
        <v>3604</v>
      </c>
      <c r="G3400" s="78">
        <v>113</v>
      </c>
      <c r="H3400" s="19" t="s">
        <v>136</v>
      </c>
      <c r="I3400" s="9">
        <v>0</v>
      </c>
      <c r="J3400" s="161">
        <v>6.2131257174304511E-4</v>
      </c>
      <c r="K3400" s="161">
        <v>0</v>
      </c>
      <c r="L3400" s="80">
        <v>9739859.6199999992</v>
      </c>
    </row>
    <row r="3401" spans="1:12" ht="63" customHeight="1" x14ac:dyDescent="0.25">
      <c r="A3401" s="64">
        <v>2842</v>
      </c>
      <c r="B3401" s="68" t="s">
        <v>3640</v>
      </c>
      <c r="C3401" s="68" t="s">
        <v>74</v>
      </c>
      <c r="D3401" s="68" t="s">
        <v>3591</v>
      </c>
      <c r="E3401" s="76">
        <v>100</v>
      </c>
      <c r="F3401" s="68" t="s">
        <v>3020</v>
      </c>
      <c r="G3401" s="78">
        <v>698</v>
      </c>
      <c r="H3401" s="19" t="s">
        <v>730</v>
      </c>
      <c r="I3401" s="72">
        <v>40974494.840000004</v>
      </c>
      <c r="J3401" s="161">
        <v>3.8378422573154473E-3</v>
      </c>
      <c r="K3401" s="161">
        <v>8.528959148615127E-2</v>
      </c>
      <c r="L3401" s="9">
        <v>41675360.140000001</v>
      </c>
    </row>
    <row r="3402" spans="1:12" ht="63" customHeight="1" x14ac:dyDescent="0.25">
      <c r="A3402" s="64">
        <v>2843</v>
      </c>
      <c r="B3402" s="68" t="s">
        <v>3641</v>
      </c>
      <c r="C3402" s="68" t="s">
        <v>74</v>
      </c>
      <c r="D3402" s="68" t="s">
        <v>3591</v>
      </c>
      <c r="E3402" s="76">
        <v>100</v>
      </c>
      <c r="F3402" s="68" t="s">
        <v>3020</v>
      </c>
      <c r="G3402" s="78">
        <v>310</v>
      </c>
      <c r="H3402" s="19" t="s">
        <v>730</v>
      </c>
      <c r="I3402" s="9">
        <v>25000758.640000001</v>
      </c>
      <c r="J3402" s="161">
        <v>1.70448581628623E-3</v>
      </c>
      <c r="K3402" s="161">
        <v>5.2039799381928556E-2</v>
      </c>
      <c r="L3402" s="9">
        <v>25000758.640000001</v>
      </c>
    </row>
    <row r="3403" spans="1:12" ht="63" customHeight="1" x14ac:dyDescent="0.25">
      <c r="A3403" s="64">
        <v>2844</v>
      </c>
      <c r="B3403" s="68" t="s">
        <v>3642</v>
      </c>
      <c r="C3403" s="68" t="s">
        <v>74</v>
      </c>
      <c r="D3403" s="68" t="s">
        <v>3591</v>
      </c>
      <c r="E3403" s="76">
        <v>100</v>
      </c>
      <c r="F3403" s="68" t="s">
        <v>3020</v>
      </c>
      <c r="G3403" s="78">
        <v>757</v>
      </c>
      <c r="H3403" s="19" t="s">
        <v>730</v>
      </c>
      <c r="I3403" s="9">
        <v>51847724.119999997</v>
      </c>
      <c r="J3403" s="161">
        <v>4.1622443965441168E-3</v>
      </c>
      <c r="K3403" s="161">
        <v>0.10792253149060352</v>
      </c>
      <c r="L3403" s="9">
        <v>54398951.399999999</v>
      </c>
    </row>
    <row r="3404" spans="1:12" ht="63" customHeight="1" x14ac:dyDescent="0.25">
      <c r="A3404" s="64">
        <v>2845</v>
      </c>
      <c r="B3404" s="68" t="s">
        <v>3643</v>
      </c>
      <c r="C3404" s="68" t="s">
        <v>74</v>
      </c>
      <c r="D3404" s="68" t="s">
        <v>3591</v>
      </c>
      <c r="E3404" s="76">
        <v>100</v>
      </c>
      <c r="F3404" s="68" t="s">
        <v>3020</v>
      </c>
      <c r="G3404" s="78">
        <v>626</v>
      </c>
      <c r="H3404" s="19" t="s">
        <v>730</v>
      </c>
      <c r="I3404" s="9">
        <v>42966829.469999999</v>
      </c>
      <c r="J3404" s="161">
        <v>3.4419616806296125E-3</v>
      </c>
      <c r="K3404" s="161">
        <v>8.943669341772964E-2</v>
      </c>
      <c r="L3404" s="9">
        <v>42966829.469999999</v>
      </c>
    </row>
    <row r="3405" spans="1:12" ht="63" customHeight="1" x14ac:dyDescent="0.25">
      <c r="A3405" s="64">
        <v>2846</v>
      </c>
      <c r="B3405" s="5" t="s">
        <v>3644</v>
      </c>
      <c r="C3405" s="68" t="s">
        <v>74</v>
      </c>
      <c r="D3405" s="68" t="s">
        <v>3591</v>
      </c>
      <c r="E3405" s="7">
        <v>100</v>
      </c>
      <c r="F3405" s="17" t="s">
        <v>3020</v>
      </c>
      <c r="G3405" s="78">
        <v>255</v>
      </c>
      <c r="H3405" s="19" t="s">
        <v>730</v>
      </c>
      <c r="I3405" s="9">
        <v>24921551.550000001</v>
      </c>
      <c r="J3405" s="161">
        <v>1.4020770424289957E-3</v>
      </c>
      <c r="K3405" s="161">
        <v>5.1874927542134401E-2</v>
      </c>
      <c r="L3405" s="9">
        <v>24921551.550000001</v>
      </c>
    </row>
    <row r="3406" spans="1:12" ht="63" customHeight="1" x14ac:dyDescent="0.25">
      <c r="A3406" s="64">
        <v>2847</v>
      </c>
      <c r="B3406" s="68" t="s">
        <v>3645</v>
      </c>
      <c r="C3406" s="68" t="s">
        <v>74</v>
      </c>
      <c r="D3406" s="68" t="s">
        <v>3591</v>
      </c>
      <c r="E3406" s="76">
        <v>100</v>
      </c>
      <c r="F3406" s="68" t="s">
        <v>3020</v>
      </c>
      <c r="G3406" s="78">
        <v>109</v>
      </c>
      <c r="H3406" s="19" t="s">
        <v>730</v>
      </c>
      <c r="I3406" s="72">
        <v>36040263.719999999</v>
      </c>
      <c r="J3406" s="161">
        <v>5.9931920637160986E-4</v>
      </c>
      <c r="K3406" s="161">
        <v>7.5018847254492677E-2</v>
      </c>
      <c r="L3406" s="9">
        <v>36040263.719999999</v>
      </c>
    </row>
    <row r="3407" spans="1:12" ht="63" customHeight="1" x14ac:dyDescent="0.25">
      <c r="A3407" s="64">
        <v>2848</v>
      </c>
      <c r="B3407" s="68" t="s">
        <v>3646</v>
      </c>
      <c r="C3407" s="68" t="s">
        <v>74</v>
      </c>
      <c r="D3407" s="68" t="s">
        <v>3591</v>
      </c>
      <c r="E3407" s="76">
        <v>100</v>
      </c>
      <c r="F3407" s="68" t="s">
        <v>3020</v>
      </c>
      <c r="G3407" s="78">
        <v>123</v>
      </c>
      <c r="H3407" s="19" t="s">
        <v>730</v>
      </c>
      <c r="I3407" s="72">
        <v>16015573.27</v>
      </c>
      <c r="J3407" s="161">
        <v>6.7629598517163323E-4</v>
      </c>
      <c r="K3407" s="161">
        <v>3.3336877170755223E-2</v>
      </c>
      <c r="L3407" s="9">
        <v>16015573.27</v>
      </c>
    </row>
    <row r="3408" spans="1:12" ht="78.75" customHeight="1" x14ac:dyDescent="0.25">
      <c r="A3408" s="64">
        <v>2849</v>
      </c>
      <c r="B3408" s="68" t="s">
        <v>3647</v>
      </c>
      <c r="C3408" s="68" t="s">
        <v>74</v>
      </c>
      <c r="D3408" s="68" t="s">
        <v>3591</v>
      </c>
      <c r="E3408" s="76">
        <v>100</v>
      </c>
      <c r="F3408" s="68" t="s">
        <v>3020</v>
      </c>
      <c r="G3408" s="78">
        <v>123</v>
      </c>
      <c r="H3408" s="19" t="s">
        <v>730</v>
      </c>
      <c r="I3408" s="72">
        <v>20648752.98</v>
      </c>
      <c r="J3408" s="161">
        <v>6.7629598517163323E-4</v>
      </c>
      <c r="K3408" s="161">
        <v>4.2980974219196715E-2</v>
      </c>
      <c r="L3408" s="9">
        <v>20648752.98</v>
      </c>
    </row>
    <row r="3409" spans="1:12" ht="63" customHeight="1" x14ac:dyDescent="0.25">
      <c r="A3409" s="64">
        <v>2850</v>
      </c>
      <c r="B3409" s="68" t="s">
        <v>3648</v>
      </c>
      <c r="C3409" s="68" t="s">
        <v>74</v>
      </c>
      <c r="D3409" s="68" t="s">
        <v>3591</v>
      </c>
      <c r="E3409" s="76">
        <v>100</v>
      </c>
      <c r="F3409" s="68" t="s">
        <v>3020</v>
      </c>
      <c r="G3409" s="78">
        <v>123</v>
      </c>
      <c r="H3409" s="19" t="s">
        <v>730</v>
      </c>
      <c r="I3409" s="72">
        <v>15346568.939999999</v>
      </c>
      <c r="J3409" s="161">
        <v>6.7629598517163323E-4</v>
      </c>
      <c r="K3409" s="161">
        <v>3.1944325383821068E-2</v>
      </c>
      <c r="L3409" s="9">
        <v>15346568.939999999</v>
      </c>
    </row>
    <row r="3410" spans="1:12" ht="78.75" customHeight="1" x14ac:dyDescent="0.25">
      <c r="A3410" s="64">
        <v>2851</v>
      </c>
      <c r="B3410" s="68" t="s">
        <v>3649</v>
      </c>
      <c r="C3410" s="68" t="s">
        <v>74</v>
      </c>
      <c r="D3410" s="68" t="s">
        <v>3591</v>
      </c>
      <c r="E3410" s="76">
        <v>100</v>
      </c>
      <c r="F3410" s="68" t="s">
        <v>3020</v>
      </c>
      <c r="G3410" s="78">
        <v>108</v>
      </c>
      <c r="H3410" s="19" t="s">
        <v>730</v>
      </c>
      <c r="I3410" s="72">
        <v>18674684.460000001</v>
      </c>
      <c r="J3410" s="161">
        <v>5.9382086502875111E-4</v>
      </c>
      <c r="K3410" s="161">
        <v>3.8871893721830628E-2</v>
      </c>
      <c r="L3410" s="9">
        <v>18674684.460000001</v>
      </c>
    </row>
    <row r="3411" spans="1:12" ht="63" customHeight="1" x14ac:dyDescent="0.25">
      <c r="A3411" s="64">
        <v>2852</v>
      </c>
      <c r="B3411" s="68" t="s">
        <v>3650</v>
      </c>
      <c r="C3411" s="68" t="s">
        <v>74</v>
      </c>
      <c r="D3411" s="68" t="s">
        <v>3591</v>
      </c>
      <c r="E3411" s="76">
        <v>100</v>
      </c>
      <c r="F3411" s="68" t="s">
        <v>3020</v>
      </c>
      <c r="G3411" s="78">
        <v>308</v>
      </c>
      <c r="H3411" s="19" t="s">
        <v>730</v>
      </c>
      <c r="I3411" s="72">
        <v>31264915.16</v>
      </c>
      <c r="J3411" s="161">
        <v>1.6934891336005124E-3</v>
      </c>
      <c r="K3411" s="161">
        <v>6.507882164888644E-2</v>
      </c>
      <c r="L3411" s="9">
        <v>31264915.16</v>
      </c>
    </row>
    <row r="3412" spans="1:12" ht="63" customHeight="1" x14ac:dyDescent="0.25">
      <c r="A3412" s="64">
        <v>2853</v>
      </c>
      <c r="B3412" s="68" t="s">
        <v>3651</v>
      </c>
      <c r="C3412" s="68" t="s">
        <v>74</v>
      </c>
      <c r="D3412" s="68" t="s">
        <v>3591</v>
      </c>
      <c r="E3412" s="76">
        <v>100</v>
      </c>
      <c r="F3412" s="68" t="s">
        <v>3020</v>
      </c>
      <c r="G3412" s="78">
        <v>130</v>
      </c>
      <c r="H3412" s="19" t="s">
        <v>730</v>
      </c>
      <c r="I3412" s="72">
        <v>18149104.469999999</v>
      </c>
      <c r="J3412" s="161">
        <v>7.1478437457164485E-4</v>
      </c>
      <c r="K3412" s="161">
        <v>3.7777883830666936E-2</v>
      </c>
      <c r="L3412" s="9">
        <v>18149104.469999999</v>
      </c>
    </row>
    <row r="3413" spans="1:12" ht="63" customHeight="1" x14ac:dyDescent="0.25">
      <c r="A3413" s="64">
        <v>2854</v>
      </c>
      <c r="B3413" s="68" t="s">
        <v>3652</v>
      </c>
      <c r="C3413" s="68" t="s">
        <v>74</v>
      </c>
      <c r="D3413" s="68" t="s">
        <v>3591</v>
      </c>
      <c r="E3413" s="76">
        <v>100</v>
      </c>
      <c r="F3413" s="68" t="s">
        <v>3020</v>
      </c>
      <c r="G3413" s="78">
        <v>95</v>
      </c>
      <c r="H3413" s="19" t="s">
        <v>730</v>
      </c>
      <c r="I3413" s="72">
        <v>18268745.370000001</v>
      </c>
      <c r="J3413" s="161">
        <v>5.2234242757158661E-4</v>
      </c>
      <c r="K3413" s="161">
        <v>3.8026919810875637E-2</v>
      </c>
      <c r="L3413" s="9">
        <v>18268745.370000001</v>
      </c>
    </row>
    <row r="3414" spans="1:12" ht="63" customHeight="1" x14ac:dyDescent="0.25">
      <c r="A3414" s="64">
        <v>2855</v>
      </c>
      <c r="B3414" s="68" t="s">
        <v>3653</v>
      </c>
      <c r="C3414" s="68" t="s">
        <v>74</v>
      </c>
      <c r="D3414" s="68" t="s">
        <v>3591</v>
      </c>
      <c r="E3414" s="76">
        <v>100</v>
      </c>
      <c r="F3414" s="68" t="s">
        <v>3020</v>
      </c>
      <c r="G3414" s="78">
        <v>137</v>
      </c>
      <c r="H3414" s="19" t="s">
        <v>730</v>
      </c>
      <c r="I3414" s="72">
        <v>19050606.68</v>
      </c>
      <c r="J3414" s="161">
        <v>7.5327276397165648E-4</v>
      </c>
      <c r="K3414" s="161">
        <v>3.9654386653093496E-2</v>
      </c>
      <c r="L3414" s="9">
        <v>19050606.68</v>
      </c>
    </row>
    <row r="3415" spans="1:12" ht="63" customHeight="1" x14ac:dyDescent="0.25">
      <c r="A3415" s="64">
        <v>2856</v>
      </c>
      <c r="B3415" s="68" t="s">
        <v>3654</v>
      </c>
      <c r="C3415" s="68" t="s">
        <v>74</v>
      </c>
      <c r="D3415" s="68" t="s">
        <v>3591</v>
      </c>
      <c r="E3415" s="76">
        <v>100</v>
      </c>
      <c r="F3415" s="68" t="s">
        <v>3020</v>
      </c>
      <c r="G3415" s="78">
        <v>56</v>
      </c>
      <c r="H3415" s="19" t="s">
        <v>730</v>
      </c>
      <c r="I3415" s="72">
        <v>15590994.4</v>
      </c>
      <c r="J3415" s="161">
        <v>3.0790711520009318E-4</v>
      </c>
      <c r="K3415" s="161">
        <v>3.2453104020717494E-2</v>
      </c>
      <c r="L3415" s="9">
        <v>15590994.4</v>
      </c>
    </row>
    <row r="3416" spans="1:12" ht="63" customHeight="1" x14ac:dyDescent="0.25">
      <c r="A3416" s="64">
        <v>2857</v>
      </c>
      <c r="B3416" s="68" t="s">
        <v>3655</v>
      </c>
      <c r="C3416" s="68" t="s">
        <v>74</v>
      </c>
      <c r="D3416" s="68" t="s">
        <v>3591</v>
      </c>
      <c r="E3416" s="76">
        <v>100</v>
      </c>
      <c r="F3416" s="68" t="s">
        <v>3020</v>
      </c>
      <c r="G3416" s="78">
        <v>226</v>
      </c>
      <c r="H3416" s="19" t="s">
        <v>730</v>
      </c>
      <c r="I3416" s="72">
        <v>24800244.859999999</v>
      </c>
      <c r="J3416" s="161">
        <v>1.2426251434860902E-3</v>
      </c>
      <c r="K3416" s="161">
        <v>5.1622424172049236E-2</v>
      </c>
      <c r="L3416" s="9">
        <v>24800244.859999999</v>
      </c>
    </row>
    <row r="3417" spans="1:12" ht="63" customHeight="1" x14ac:dyDescent="0.25">
      <c r="A3417" s="64">
        <v>2858</v>
      </c>
      <c r="B3417" s="68" t="s">
        <v>3656</v>
      </c>
      <c r="C3417" s="68" t="s">
        <v>74</v>
      </c>
      <c r="D3417" s="68" t="s">
        <v>3591</v>
      </c>
      <c r="E3417" s="76">
        <v>100</v>
      </c>
      <c r="F3417" s="68" t="s">
        <v>3020</v>
      </c>
      <c r="G3417" s="78">
        <v>104</v>
      </c>
      <c r="H3417" s="19" t="s">
        <v>730</v>
      </c>
      <c r="I3417" s="72">
        <v>18679841.399999999</v>
      </c>
      <c r="J3417" s="161">
        <v>5.7182749965731586E-4</v>
      </c>
      <c r="K3417" s="161">
        <v>3.8882628041012252E-2</v>
      </c>
      <c r="L3417" s="9">
        <v>18679841.399999999</v>
      </c>
    </row>
    <row r="3418" spans="1:12" ht="63" customHeight="1" x14ac:dyDescent="0.25">
      <c r="A3418" s="64">
        <v>2859</v>
      </c>
      <c r="B3418" s="68" t="s">
        <v>3657</v>
      </c>
      <c r="C3418" s="68" t="s">
        <v>74</v>
      </c>
      <c r="D3418" s="68" t="s">
        <v>3591</v>
      </c>
      <c r="E3418" s="76">
        <v>100</v>
      </c>
      <c r="F3418" s="68" t="s">
        <v>3020</v>
      </c>
      <c r="G3418" s="78">
        <v>182</v>
      </c>
      <c r="H3418" s="19" t="s">
        <v>730</v>
      </c>
      <c r="I3418" s="72">
        <v>22065998.210000001</v>
      </c>
      <c r="J3418" s="161">
        <v>1.0006981244003029E-3</v>
      </c>
      <c r="K3418" s="161">
        <v>4.5931010996328493E-2</v>
      </c>
      <c r="L3418" s="9">
        <v>22065998.210000001</v>
      </c>
    </row>
    <row r="3419" spans="1:12" ht="63" customHeight="1" x14ac:dyDescent="0.25">
      <c r="A3419" s="64">
        <v>2860</v>
      </c>
      <c r="B3419" s="68" t="s">
        <v>3658</v>
      </c>
      <c r="C3419" s="68" t="s">
        <v>74</v>
      </c>
      <c r="D3419" s="68" t="s">
        <v>3591</v>
      </c>
      <c r="E3419" s="76">
        <v>100</v>
      </c>
      <c r="F3419" s="68" t="s">
        <v>3020</v>
      </c>
      <c r="G3419" s="78">
        <v>61</v>
      </c>
      <c r="H3419" s="19" t="s">
        <v>730</v>
      </c>
      <c r="I3419" s="72">
        <v>13681630.32</v>
      </c>
      <c r="J3419" s="161">
        <v>3.3539882191438723E-4</v>
      </c>
      <c r="K3419" s="161">
        <v>2.8478707679348687E-2</v>
      </c>
      <c r="L3419" s="9">
        <v>13681630.32</v>
      </c>
    </row>
    <row r="3420" spans="1:12" ht="63" customHeight="1" x14ac:dyDescent="0.25">
      <c r="A3420" s="64">
        <v>2861</v>
      </c>
      <c r="B3420" s="68" t="s">
        <v>3659</v>
      </c>
      <c r="C3420" s="68" t="s">
        <v>74</v>
      </c>
      <c r="D3420" s="68" t="s">
        <v>3591</v>
      </c>
      <c r="E3420" s="76">
        <v>100</v>
      </c>
      <c r="F3420" s="68" t="s">
        <v>3020</v>
      </c>
      <c r="G3420" s="78">
        <v>71</v>
      </c>
      <c r="H3420" s="19" t="s">
        <v>730</v>
      </c>
      <c r="I3420" s="72">
        <v>13084862.77</v>
      </c>
      <c r="J3420" s="161">
        <v>3.9038223534297524E-4</v>
      </c>
      <c r="K3420" s="161">
        <v>2.7236518831128795E-2</v>
      </c>
      <c r="L3420" s="9">
        <v>13084862.77</v>
      </c>
    </row>
    <row r="3421" spans="1:12" ht="63" customHeight="1" x14ac:dyDescent="0.25">
      <c r="A3421" s="64">
        <v>2862</v>
      </c>
      <c r="B3421" s="68" t="s">
        <v>3660</v>
      </c>
      <c r="C3421" s="68" t="s">
        <v>74</v>
      </c>
      <c r="D3421" s="68" t="s">
        <v>3591</v>
      </c>
      <c r="E3421" s="76">
        <v>100</v>
      </c>
      <c r="F3421" s="68" t="s">
        <v>3020</v>
      </c>
      <c r="G3421" s="78">
        <v>230</v>
      </c>
      <c r="H3421" s="19" t="s">
        <v>730</v>
      </c>
      <c r="I3421" s="72">
        <v>19982863.079999998</v>
      </c>
      <c r="J3421" s="161">
        <v>1.2646185088575255E-3</v>
      </c>
      <c r="K3421" s="161">
        <v>4.159490520803439E-2</v>
      </c>
      <c r="L3421" s="9">
        <v>19982863.079999998</v>
      </c>
    </row>
    <row r="3422" spans="1:12" ht="63" customHeight="1" x14ac:dyDescent="0.25">
      <c r="A3422" s="64">
        <v>2863</v>
      </c>
      <c r="B3422" s="68" t="s">
        <v>3661</v>
      </c>
      <c r="C3422" s="68" t="s">
        <v>74</v>
      </c>
      <c r="D3422" s="68" t="s">
        <v>3591</v>
      </c>
      <c r="E3422" s="76">
        <v>100</v>
      </c>
      <c r="F3422" s="68" t="s">
        <v>3020</v>
      </c>
      <c r="G3422" s="78">
        <v>15</v>
      </c>
      <c r="H3422" s="19" t="s">
        <v>730</v>
      </c>
      <c r="I3422" s="72">
        <v>10056091.99</v>
      </c>
      <c r="J3422" s="161">
        <v>8.2475120142882092E-5</v>
      </c>
      <c r="K3422" s="161">
        <v>2.0932045193562124E-2</v>
      </c>
      <c r="L3422" s="9">
        <v>10056091.99</v>
      </c>
    </row>
    <row r="3423" spans="1:12" ht="63" customHeight="1" x14ac:dyDescent="0.25">
      <c r="A3423" s="64">
        <v>2864</v>
      </c>
      <c r="B3423" s="68" t="s">
        <v>3662</v>
      </c>
      <c r="C3423" s="68" t="s">
        <v>74</v>
      </c>
      <c r="D3423" s="68" t="s">
        <v>3591</v>
      </c>
      <c r="E3423" s="76">
        <v>100</v>
      </c>
      <c r="F3423" s="68" t="s">
        <v>3020</v>
      </c>
      <c r="G3423" s="78">
        <v>90</v>
      </c>
      <c r="H3423" s="19" t="s">
        <v>730</v>
      </c>
      <c r="I3423" s="72">
        <v>21266341.649999999</v>
      </c>
      <c r="J3423" s="161">
        <v>4.948507208572925E-4</v>
      </c>
      <c r="K3423" s="161">
        <v>4.4266502828553822E-2</v>
      </c>
      <c r="L3423" s="9">
        <v>21266341.649999999</v>
      </c>
    </row>
    <row r="3424" spans="1:12" ht="63" customHeight="1" x14ac:dyDescent="0.25">
      <c r="A3424" s="64">
        <v>2865</v>
      </c>
      <c r="B3424" s="68" t="s">
        <v>3663</v>
      </c>
      <c r="C3424" s="68" t="s">
        <v>74</v>
      </c>
      <c r="D3424" s="68" t="s">
        <v>3591</v>
      </c>
      <c r="E3424" s="76">
        <v>100</v>
      </c>
      <c r="F3424" s="68" t="s">
        <v>3020</v>
      </c>
      <c r="G3424" s="78">
        <v>32</v>
      </c>
      <c r="H3424" s="19" t="s">
        <v>730</v>
      </c>
      <c r="I3424" s="72">
        <v>8841629.6899999995</v>
      </c>
      <c r="J3424" s="161">
        <v>1.7594692297148181E-4</v>
      </c>
      <c r="K3424" s="161">
        <v>1.8404106927408948E-2</v>
      </c>
      <c r="L3424" s="9">
        <v>8841629.6899999995</v>
      </c>
    </row>
    <row r="3425" spans="1:12" ht="63" customHeight="1" x14ac:dyDescent="0.25">
      <c r="A3425" s="64">
        <v>2866</v>
      </c>
      <c r="B3425" s="68" t="s">
        <v>3664</v>
      </c>
      <c r="C3425" s="68" t="s">
        <v>74</v>
      </c>
      <c r="D3425" s="68" t="s">
        <v>3591</v>
      </c>
      <c r="E3425" s="76">
        <v>100</v>
      </c>
      <c r="F3425" s="68" t="s">
        <v>3020</v>
      </c>
      <c r="G3425" s="78">
        <v>478</v>
      </c>
      <c r="H3425" s="19" t="s">
        <v>730</v>
      </c>
      <c r="I3425" s="72">
        <v>33049572.239999998</v>
      </c>
      <c r="J3425" s="161">
        <v>2.6282071618865094E-3</v>
      </c>
      <c r="K3425" s="161">
        <v>6.879363677694203E-2</v>
      </c>
      <c r="L3425" s="9">
        <v>33049572.239999998</v>
      </c>
    </row>
    <row r="3426" spans="1:12" ht="63" customHeight="1" x14ac:dyDescent="0.25">
      <c r="A3426" s="64">
        <v>2867</v>
      </c>
      <c r="B3426" s="68" t="s">
        <v>3665</v>
      </c>
      <c r="C3426" s="68" t="s">
        <v>74</v>
      </c>
      <c r="D3426" s="68" t="s">
        <v>3591</v>
      </c>
      <c r="E3426" s="76">
        <v>100</v>
      </c>
      <c r="F3426" s="68" t="s">
        <v>3020</v>
      </c>
      <c r="G3426" s="78">
        <v>446</v>
      </c>
      <c r="H3426" s="19" t="s">
        <v>730</v>
      </c>
      <c r="I3426" s="72">
        <v>30347271.84</v>
      </c>
      <c r="J3426" s="161">
        <v>2.4522602389150279E-3</v>
      </c>
      <c r="K3426" s="161">
        <v>6.3168720640968901E-2</v>
      </c>
      <c r="L3426" s="9">
        <v>30347271.84</v>
      </c>
    </row>
    <row r="3427" spans="1:12" ht="47.25" customHeight="1" x14ac:dyDescent="0.25">
      <c r="A3427" s="64">
        <v>2868</v>
      </c>
      <c r="B3427" s="68" t="s">
        <v>3666</v>
      </c>
      <c r="C3427" s="68" t="s">
        <v>74</v>
      </c>
      <c r="D3427" s="68" t="s">
        <v>3591</v>
      </c>
      <c r="E3427" s="76">
        <v>100</v>
      </c>
      <c r="F3427" s="68" t="s">
        <v>3667</v>
      </c>
      <c r="G3427" s="78">
        <v>117</v>
      </c>
      <c r="H3427" s="19" t="s">
        <v>730</v>
      </c>
      <c r="I3427" s="72">
        <v>15246137.5</v>
      </c>
      <c r="J3427" s="161">
        <v>6.4330593711448036E-4</v>
      </c>
      <c r="K3427" s="161">
        <v>3.1735274448027623E-2</v>
      </c>
      <c r="L3427" s="9">
        <v>15246137.5</v>
      </c>
    </row>
    <row r="3428" spans="1:12" ht="47.25" customHeight="1" x14ac:dyDescent="0.25">
      <c r="A3428" s="64">
        <v>2869</v>
      </c>
      <c r="B3428" s="68" t="s">
        <v>3668</v>
      </c>
      <c r="C3428" s="68" t="s">
        <v>74</v>
      </c>
      <c r="D3428" s="68" t="s">
        <v>3591</v>
      </c>
      <c r="E3428" s="76">
        <v>100</v>
      </c>
      <c r="F3428" s="68" t="s">
        <v>3667</v>
      </c>
      <c r="G3428" s="78">
        <v>50</v>
      </c>
      <c r="H3428" s="19" t="s">
        <v>730</v>
      </c>
      <c r="I3428" s="72">
        <v>7151037.6799999997</v>
      </c>
      <c r="J3428" s="161">
        <v>2.7491706714294031E-4</v>
      </c>
      <c r="K3428" s="161">
        <v>1.4885090952576461E-2</v>
      </c>
      <c r="L3428" s="9">
        <v>7151037.6799999997</v>
      </c>
    </row>
    <row r="3429" spans="1:12" ht="63" customHeight="1" x14ac:dyDescent="0.25">
      <c r="A3429" s="64">
        <v>2870</v>
      </c>
      <c r="B3429" s="68" t="s">
        <v>3669</v>
      </c>
      <c r="C3429" s="68" t="s">
        <v>74</v>
      </c>
      <c r="D3429" s="68" t="s">
        <v>3591</v>
      </c>
      <c r="E3429" s="76">
        <v>100</v>
      </c>
      <c r="F3429" s="68" t="s">
        <v>3667</v>
      </c>
      <c r="G3429" s="78">
        <v>44</v>
      </c>
      <c r="H3429" s="19" t="s">
        <v>730</v>
      </c>
      <c r="I3429" s="72">
        <v>7316069.7199999997</v>
      </c>
      <c r="J3429" s="161">
        <v>2.4192701908578749E-4</v>
      </c>
      <c r="K3429" s="161">
        <v>1.5228609898415554E-2</v>
      </c>
      <c r="L3429" s="9">
        <v>7316069.7199999997</v>
      </c>
    </row>
    <row r="3430" spans="1:12" ht="47.25" customHeight="1" x14ac:dyDescent="0.25">
      <c r="A3430" s="64">
        <v>2871</v>
      </c>
      <c r="B3430" s="68" t="s">
        <v>3670</v>
      </c>
      <c r="C3430" s="68" t="s">
        <v>74</v>
      </c>
      <c r="D3430" s="68" t="s">
        <v>3591</v>
      </c>
      <c r="E3430" s="76">
        <v>100</v>
      </c>
      <c r="F3430" s="68" t="s">
        <v>3667</v>
      </c>
      <c r="G3430" s="78">
        <v>42</v>
      </c>
      <c r="H3430" s="19" t="s">
        <v>730</v>
      </c>
      <c r="I3430" s="72">
        <v>5463526.8799999999</v>
      </c>
      <c r="J3430" s="161">
        <v>2.3093033640006987E-4</v>
      </c>
      <c r="K3430" s="161">
        <v>1.1372488605128746E-2</v>
      </c>
      <c r="L3430" s="9">
        <v>5463526.8799999999</v>
      </c>
    </row>
    <row r="3431" spans="1:12" ht="47.25" customHeight="1" x14ac:dyDescent="0.25">
      <c r="A3431" s="64">
        <v>2872</v>
      </c>
      <c r="B3431" s="68" t="s">
        <v>3671</v>
      </c>
      <c r="C3431" s="68" t="s">
        <v>74</v>
      </c>
      <c r="D3431" s="68" t="s">
        <v>3591</v>
      </c>
      <c r="E3431" s="76">
        <v>100</v>
      </c>
      <c r="F3431" s="68" t="s">
        <v>3667</v>
      </c>
      <c r="G3431" s="78">
        <v>98</v>
      </c>
      <c r="H3431" s="19" t="s">
        <v>730</v>
      </c>
      <c r="I3431" s="72">
        <v>13185385.18</v>
      </c>
      <c r="J3431" s="161">
        <v>5.388374516001631E-4</v>
      </c>
      <c r="K3431" s="161">
        <v>2.7445759123598094E-2</v>
      </c>
      <c r="L3431" s="9">
        <v>13185385.18</v>
      </c>
    </row>
    <row r="3432" spans="1:12" ht="47.25" customHeight="1" x14ac:dyDescent="0.25">
      <c r="A3432" s="64">
        <v>2873</v>
      </c>
      <c r="B3432" s="68" t="s">
        <v>3672</v>
      </c>
      <c r="C3432" s="68" t="s">
        <v>74</v>
      </c>
      <c r="D3432" s="68" t="s">
        <v>3591</v>
      </c>
      <c r="E3432" s="76">
        <v>100</v>
      </c>
      <c r="F3432" s="68" t="s">
        <v>3667</v>
      </c>
      <c r="G3432" s="78">
        <v>22</v>
      </c>
      <c r="H3432" s="19" t="s">
        <v>730</v>
      </c>
      <c r="I3432" s="72">
        <v>4969330.17</v>
      </c>
      <c r="J3432" s="161">
        <v>1.2096350954289375E-4</v>
      </c>
      <c r="K3432" s="161">
        <v>1.03438039154385E-2</v>
      </c>
      <c r="L3432" s="9">
        <v>4969330.17</v>
      </c>
    </row>
    <row r="3433" spans="1:12" ht="63" customHeight="1" x14ac:dyDescent="0.25">
      <c r="A3433" s="64">
        <v>2874</v>
      </c>
      <c r="B3433" s="68" t="s">
        <v>3673</v>
      </c>
      <c r="C3433" s="68" t="s">
        <v>74</v>
      </c>
      <c r="D3433" s="68" t="s">
        <v>3591</v>
      </c>
      <c r="E3433" s="76">
        <v>100</v>
      </c>
      <c r="F3433" s="68" t="s">
        <v>3667</v>
      </c>
      <c r="G3433" s="78">
        <v>34</v>
      </c>
      <c r="H3433" s="19" t="s">
        <v>730</v>
      </c>
      <c r="I3433" s="72">
        <v>5062648.3499999996</v>
      </c>
      <c r="J3433" s="161">
        <v>1.869436056571994E-4</v>
      </c>
      <c r="K3433" s="161">
        <v>1.053804839560867E-2</v>
      </c>
      <c r="L3433" s="9">
        <v>5062648.3499999996</v>
      </c>
    </row>
    <row r="3434" spans="1:12" ht="47.25" customHeight="1" x14ac:dyDescent="0.25">
      <c r="A3434" s="64">
        <v>2875</v>
      </c>
      <c r="B3434" s="68" t="s">
        <v>3674</v>
      </c>
      <c r="C3434" s="68" t="s">
        <v>74</v>
      </c>
      <c r="D3434" s="68" t="s">
        <v>3591</v>
      </c>
      <c r="E3434" s="76">
        <v>100</v>
      </c>
      <c r="F3434" s="68" t="s">
        <v>3667</v>
      </c>
      <c r="G3434" s="78">
        <v>63</v>
      </c>
      <c r="H3434" s="19" t="s">
        <v>730</v>
      </c>
      <c r="I3434" s="72">
        <v>8352170.0800000001</v>
      </c>
      <c r="J3434" s="161">
        <v>3.463955046001048E-4</v>
      </c>
      <c r="K3434" s="161">
        <v>1.7385282647844728E-2</v>
      </c>
      <c r="L3434" s="9">
        <v>8352170.0800000001</v>
      </c>
    </row>
    <row r="3435" spans="1:12" ht="47.25" customHeight="1" x14ac:dyDescent="0.25">
      <c r="A3435" s="64">
        <v>2876</v>
      </c>
      <c r="B3435" s="68" t="s">
        <v>3675</v>
      </c>
      <c r="C3435" s="68" t="s">
        <v>74</v>
      </c>
      <c r="D3435" s="68" t="s">
        <v>3591</v>
      </c>
      <c r="E3435" s="76">
        <v>100</v>
      </c>
      <c r="F3435" s="68" t="s">
        <v>3667</v>
      </c>
      <c r="G3435" s="78">
        <v>107</v>
      </c>
      <c r="H3435" s="19" t="s">
        <v>730</v>
      </c>
      <c r="I3435" s="72">
        <v>14318085.560000001</v>
      </c>
      <c r="J3435" s="161">
        <v>5.8832252368589235E-4</v>
      </c>
      <c r="K3435" s="161">
        <v>2.980350759770737E-2</v>
      </c>
      <c r="L3435" s="9">
        <v>14318085.560000001</v>
      </c>
    </row>
    <row r="3436" spans="1:12" ht="47.25" customHeight="1" x14ac:dyDescent="0.25">
      <c r="A3436" s="64">
        <v>2877</v>
      </c>
      <c r="B3436" s="68" t="s">
        <v>3676</v>
      </c>
      <c r="C3436" s="68" t="s">
        <v>74</v>
      </c>
      <c r="D3436" s="68" t="s">
        <v>3591</v>
      </c>
      <c r="E3436" s="76">
        <v>100</v>
      </c>
      <c r="F3436" s="68" t="s">
        <v>3667</v>
      </c>
      <c r="G3436" s="78">
        <v>45</v>
      </c>
      <c r="H3436" s="19" t="s">
        <v>730</v>
      </c>
      <c r="I3436" s="72">
        <v>6879255.0999999996</v>
      </c>
      <c r="J3436" s="161">
        <v>2.4742536042864625E-4</v>
      </c>
      <c r="K3436" s="161">
        <v>1.4319367682240415E-2</v>
      </c>
      <c r="L3436" s="9">
        <v>6879255.0999999996</v>
      </c>
    </row>
    <row r="3437" spans="1:12" ht="47.25" customHeight="1" x14ac:dyDescent="0.25">
      <c r="A3437" s="64">
        <v>2878</v>
      </c>
      <c r="B3437" s="68" t="s">
        <v>3677</v>
      </c>
      <c r="C3437" s="68" t="s">
        <v>74</v>
      </c>
      <c r="D3437" s="68" t="s">
        <v>3591</v>
      </c>
      <c r="E3437" s="76">
        <v>100</v>
      </c>
      <c r="F3437" s="68" t="s">
        <v>3667</v>
      </c>
      <c r="G3437" s="78">
        <v>163</v>
      </c>
      <c r="H3437" s="19" t="s">
        <v>730</v>
      </c>
      <c r="I3437" s="72">
        <v>22833648.609999999</v>
      </c>
      <c r="J3437" s="161">
        <v>8.9622963888598547E-4</v>
      </c>
      <c r="K3437" s="161">
        <v>4.7528897419964522E-2</v>
      </c>
      <c r="L3437" s="9">
        <v>22833648.609999999</v>
      </c>
    </row>
    <row r="3438" spans="1:12" ht="47.25" customHeight="1" x14ac:dyDescent="0.25">
      <c r="A3438" s="64">
        <v>2879</v>
      </c>
      <c r="B3438" s="68" t="s">
        <v>3678</v>
      </c>
      <c r="C3438" s="68" t="s">
        <v>74</v>
      </c>
      <c r="D3438" s="68" t="s">
        <v>3591</v>
      </c>
      <c r="E3438" s="76">
        <v>100</v>
      </c>
      <c r="F3438" s="68" t="s">
        <v>3667</v>
      </c>
      <c r="G3438" s="78">
        <v>43</v>
      </c>
      <c r="H3438" s="19" t="s">
        <v>730</v>
      </c>
      <c r="I3438" s="72">
        <v>3671640.81</v>
      </c>
      <c r="J3438" s="161">
        <v>2.3642867774292865E-4</v>
      </c>
      <c r="K3438" s="161">
        <v>7.6426261261206942E-3</v>
      </c>
      <c r="L3438" s="9">
        <v>3671640.81</v>
      </c>
    </row>
    <row r="3439" spans="1:12" ht="63" customHeight="1" x14ac:dyDescent="0.25">
      <c r="A3439" s="64">
        <v>2880</v>
      </c>
      <c r="B3439" s="68" t="s">
        <v>3679</v>
      </c>
      <c r="C3439" s="68" t="s">
        <v>74</v>
      </c>
      <c r="D3439" s="68" t="s">
        <v>3591</v>
      </c>
      <c r="E3439" s="76">
        <v>100</v>
      </c>
      <c r="F3439" s="68" t="s">
        <v>3667</v>
      </c>
      <c r="G3439" s="78">
        <v>241</v>
      </c>
      <c r="H3439" s="19" t="s">
        <v>730</v>
      </c>
      <c r="I3439" s="9">
        <v>24419021.829999998</v>
      </c>
      <c r="J3439" s="161">
        <v>1.3251002636289722E-3</v>
      </c>
      <c r="K3439" s="161">
        <v>5.0828897452054829E-2</v>
      </c>
      <c r="L3439" s="9">
        <v>24419021.829999998</v>
      </c>
    </row>
    <row r="3440" spans="1:12" ht="47.25" customHeight="1" x14ac:dyDescent="0.25">
      <c r="A3440" s="64">
        <v>2881</v>
      </c>
      <c r="B3440" s="68" t="s">
        <v>3680</v>
      </c>
      <c r="C3440" s="68" t="s">
        <v>74</v>
      </c>
      <c r="D3440" s="68" t="s">
        <v>3591</v>
      </c>
      <c r="E3440" s="76">
        <v>100</v>
      </c>
      <c r="F3440" s="68" t="s">
        <v>3667</v>
      </c>
      <c r="G3440" s="78">
        <v>173</v>
      </c>
      <c r="H3440" s="19" t="s">
        <v>730</v>
      </c>
      <c r="I3440" s="9">
        <v>22581907.52</v>
      </c>
      <c r="J3440" s="161">
        <v>9.5121305231457359E-4</v>
      </c>
      <c r="K3440" s="161">
        <v>4.7004891088459538E-2</v>
      </c>
      <c r="L3440" s="9">
        <v>22581907.52</v>
      </c>
    </row>
    <row r="3441" spans="1:12" ht="47.25" customHeight="1" x14ac:dyDescent="0.25">
      <c r="A3441" s="64">
        <v>2882</v>
      </c>
      <c r="B3441" s="68" t="s">
        <v>3681</v>
      </c>
      <c r="C3441" s="68" t="s">
        <v>74</v>
      </c>
      <c r="D3441" s="68" t="s">
        <v>3591</v>
      </c>
      <c r="E3441" s="76">
        <v>100</v>
      </c>
      <c r="F3441" s="68" t="s">
        <v>3667</v>
      </c>
      <c r="G3441" s="78">
        <v>145</v>
      </c>
      <c r="H3441" s="19" t="s">
        <v>730</v>
      </c>
      <c r="I3441" s="9">
        <v>12658347.26</v>
      </c>
      <c r="J3441" s="161">
        <v>7.9725949471452697E-4</v>
      </c>
      <c r="K3441" s="161">
        <v>2.6348714509136392E-2</v>
      </c>
      <c r="L3441" s="9">
        <v>12658347.26</v>
      </c>
    </row>
    <row r="3442" spans="1:12" ht="63" customHeight="1" x14ac:dyDescent="0.25">
      <c r="A3442" s="64">
        <v>2883</v>
      </c>
      <c r="B3442" s="68" t="s">
        <v>3682</v>
      </c>
      <c r="C3442" s="68" t="s">
        <v>74</v>
      </c>
      <c r="D3442" s="68" t="s">
        <v>3591</v>
      </c>
      <c r="E3442" s="76">
        <v>100</v>
      </c>
      <c r="F3442" s="68" t="s">
        <v>3667</v>
      </c>
      <c r="G3442" s="78">
        <v>127</v>
      </c>
      <c r="H3442" s="19" t="s">
        <v>730</v>
      </c>
      <c r="I3442" s="9">
        <v>15625277.01</v>
      </c>
      <c r="J3442" s="161">
        <v>6.9828935054306847E-4</v>
      </c>
      <c r="K3442" s="161">
        <v>3.2524464261115736E-2</v>
      </c>
      <c r="L3442" s="9">
        <v>15625277.01</v>
      </c>
    </row>
    <row r="3443" spans="1:12" ht="47.25" customHeight="1" x14ac:dyDescent="0.25">
      <c r="A3443" s="64">
        <v>2884</v>
      </c>
      <c r="B3443" s="68" t="s">
        <v>3683</v>
      </c>
      <c r="C3443" s="68" t="s">
        <v>74</v>
      </c>
      <c r="D3443" s="68" t="s">
        <v>3591</v>
      </c>
      <c r="E3443" s="76">
        <v>100</v>
      </c>
      <c r="F3443" s="68" t="s">
        <v>3667</v>
      </c>
      <c r="G3443" s="78">
        <v>112</v>
      </c>
      <c r="H3443" s="19" t="s">
        <v>730</v>
      </c>
      <c r="I3443" s="9">
        <v>13464258.460000001</v>
      </c>
      <c r="J3443" s="161">
        <v>6.1581423040018635E-4</v>
      </c>
      <c r="K3443" s="161">
        <v>2.8026241890267468E-2</v>
      </c>
      <c r="L3443" s="9">
        <v>13464258.460000001</v>
      </c>
    </row>
    <row r="3444" spans="1:12" ht="47.25" customHeight="1" x14ac:dyDescent="0.25">
      <c r="A3444" s="64">
        <v>2885</v>
      </c>
      <c r="B3444" s="68" t="s">
        <v>3684</v>
      </c>
      <c r="C3444" s="68" t="s">
        <v>74</v>
      </c>
      <c r="D3444" s="68" t="s">
        <v>3591</v>
      </c>
      <c r="E3444" s="76">
        <v>100</v>
      </c>
      <c r="F3444" s="68" t="s">
        <v>3667</v>
      </c>
      <c r="G3444" s="78">
        <v>74</v>
      </c>
      <c r="H3444" s="19" t="s">
        <v>730</v>
      </c>
      <c r="I3444" s="72">
        <v>11736403.92</v>
      </c>
      <c r="J3444" s="161">
        <v>4.0687725937155168E-4</v>
      </c>
      <c r="K3444" s="161">
        <v>2.4429662885705132E-2</v>
      </c>
      <c r="L3444" s="9">
        <v>11736403.92</v>
      </c>
    </row>
    <row r="3445" spans="1:12" ht="47.25" customHeight="1" x14ac:dyDescent="0.25">
      <c r="A3445" s="64">
        <v>2886</v>
      </c>
      <c r="B3445" s="68" t="s">
        <v>3685</v>
      </c>
      <c r="C3445" s="68" t="s">
        <v>74</v>
      </c>
      <c r="D3445" s="68" t="s">
        <v>3591</v>
      </c>
      <c r="E3445" s="76">
        <v>100</v>
      </c>
      <c r="F3445" s="68" t="s">
        <v>3667</v>
      </c>
      <c r="G3445" s="78">
        <v>107</v>
      </c>
      <c r="H3445" s="19" t="s">
        <v>730</v>
      </c>
      <c r="I3445" s="72">
        <v>15882497.810000001</v>
      </c>
      <c r="J3445" s="161">
        <v>5.8832252368589235E-4</v>
      </c>
      <c r="K3445" s="161">
        <v>3.3059876766856365E-2</v>
      </c>
      <c r="L3445" s="72">
        <v>15882497.810000001</v>
      </c>
    </row>
    <row r="3446" spans="1:12" ht="47.25" customHeight="1" x14ac:dyDescent="0.25">
      <c r="A3446" s="64">
        <v>2887</v>
      </c>
      <c r="B3446" s="68" t="s">
        <v>3686</v>
      </c>
      <c r="C3446" s="68" t="s">
        <v>74</v>
      </c>
      <c r="D3446" s="68" t="s">
        <v>3591</v>
      </c>
      <c r="E3446" s="76">
        <v>100</v>
      </c>
      <c r="F3446" s="18" t="s">
        <v>32</v>
      </c>
      <c r="G3446" s="78">
        <v>253</v>
      </c>
      <c r="H3446" s="19" t="s">
        <v>3687</v>
      </c>
      <c r="I3446" s="9">
        <v>59020</v>
      </c>
      <c r="J3446" s="166">
        <v>1.4051203408409721E-3</v>
      </c>
      <c r="K3446" s="166">
        <v>2.6701622173990122E-3</v>
      </c>
      <c r="L3446" s="9">
        <v>21221042.199999999</v>
      </c>
    </row>
    <row r="3447" spans="1:12" ht="31.5" customHeight="1" x14ac:dyDescent="0.25">
      <c r="A3447" s="64">
        <v>2888</v>
      </c>
      <c r="B3447" s="5" t="s">
        <v>3688</v>
      </c>
      <c r="C3447" s="5" t="s">
        <v>78</v>
      </c>
      <c r="D3447" s="5" t="s">
        <v>3689</v>
      </c>
      <c r="E3447" s="7">
        <v>100</v>
      </c>
      <c r="F3447" s="17" t="s">
        <v>81</v>
      </c>
      <c r="G3447" s="70" t="s">
        <v>201</v>
      </c>
      <c r="H3447" s="69" t="s">
        <v>201</v>
      </c>
      <c r="I3447" s="2">
        <v>10436949.82</v>
      </c>
      <c r="J3447" s="183" t="s">
        <v>201</v>
      </c>
      <c r="K3447" s="166">
        <v>4.1077312868984981</v>
      </c>
      <c r="L3447" s="2">
        <v>2884989.34</v>
      </c>
    </row>
    <row r="3448" spans="1:12" ht="15.75" customHeight="1" x14ac:dyDescent="0.25">
      <c r="A3448" s="190">
        <v>2889</v>
      </c>
      <c r="B3448" s="190" t="s">
        <v>3690</v>
      </c>
      <c r="C3448" s="190" t="s">
        <v>78</v>
      </c>
      <c r="D3448" s="190" t="s">
        <v>3689</v>
      </c>
      <c r="E3448" s="212">
        <v>100</v>
      </c>
      <c r="F3448" s="190" t="s">
        <v>83</v>
      </c>
      <c r="G3448" s="87">
        <v>12343</v>
      </c>
      <c r="H3448" s="79" t="s">
        <v>84</v>
      </c>
      <c r="I3448" s="81">
        <v>28855691</v>
      </c>
      <c r="J3448" s="162">
        <v>6.5979227581722588E-2</v>
      </c>
      <c r="K3448" s="162">
        <v>6.7134311496325774E-2</v>
      </c>
      <c r="L3448" s="81">
        <v>28855691</v>
      </c>
    </row>
    <row r="3449" spans="1:12" ht="15.75" customHeight="1" x14ac:dyDescent="0.25">
      <c r="A3449" s="188"/>
      <c r="B3449" s="207" t="s">
        <v>3690</v>
      </c>
      <c r="C3449" s="207" t="s">
        <v>78</v>
      </c>
      <c r="D3449" s="207" t="s">
        <v>3689</v>
      </c>
      <c r="E3449" s="215">
        <v>100</v>
      </c>
      <c r="F3449" s="207" t="s">
        <v>83</v>
      </c>
      <c r="G3449" s="87">
        <v>187177</v>
      </c>
      <c r="H3449" s="79" t="s">
        <v>85</v>
      </c>
      <c r="I3449" s="81">
        <v>131397072</v>
      </c>
      <c r="J3449" s="162">
        <v>1.0005504238081577</v>
      </c>
      <c r="K3449" s="162">
        <v>0.30570232961508853</v>
      </c>
      <c r="L3449" s="81">
        <v>115987679</v>
      </c>
    </row>
    <row r="3450" spans="1:12" ht="31.5" customHeight="1" x14ac:dyDescent="0.25">
      <c r="A3450" s="188"/>
      <c r="B3450" s="207" t="s">
        <v>3690</v>
      </c>
      <c r="C3450" s="207" t="s">
        <v>78</v>
      </c>
      <c r="D3450" s="207" t="s">
        <v>3689</v>
      </c>
      <c r="E3450" s="215">
        <v>100</v>
      </c>
      <c r="F3450" s="207" t="s">
        <v>83</v>
      </c>
      <c r="G3450" s="87">
        <v>3182</v>
      </c>
      <c r="H3450" s="79" t="s">
        <v>86</v>
      </c>
      <c r="I3450" s="81">
        <v>1932653</v>
      </c>
      <c r="J3450" s="162">
        <v>1.7009309095442054E-2</v>
      </c>
      <c r="K3450" s="162">
        <v>4.4964207759331937E-3</v>
      </c>
      <c r="L3450" s="81">
        <v>1932653</v>
      </c>
    </row>
    <row r="3451" spans="1:12" ht="15.75" customHeight="1" x14ac:dyDescent="0.25">
      <c r="A3451" s="188"/>
      <c r="B3451" s="207" t="s">
        <v>3690</v>
      </c>
      <c r="C3451" s="207" t="s">
        <v>78</v>
      </c>
      <c r="D3451" s="207" t="s">
        <v>3689</v>
      </c>
      <c r="E3451" s="215">
        <v>100</v>
      </c>
      <c r="F3451" s="207" t="s">
        <v>83</v>
      </c>
      <c r="G3451" s="87">
        <v>22884</v>
      </c>
      <c r="H3451" s="79" t="s">
        <v>87</v>
      </c>
      <c r="I3451" s="81">
        <v>40853792</v>
      </c>
      <c r="J3451" s="162">
        <v>0.1223259048837511</v>
      </c>
      <c r="K3451" s="162">
        <v>9.504853645452821E-2</v>
      </c>
      <c r="L3451" s="81">
        <v>40853792</v>
      </c>
    </row>
    <row r="3452" spans="1:12" ht="31.5" customHeight="1" x14ac:dyDescent="0.25">
      <c r="A3452" s="188"/>
      <c r="B3452" s="207" t="s">
        <v>3690</v>
      </c>
      <c r="C3452" s="207" t="s">
        <v>78</v>
      </c>
      <c r="D3452" s="207" t="s">
        <v>3689</v>
      </c>
      <c r="E3452" s="215">
        <v>100</v>
      </c>
      <c r="F3452" s="207" t="s">
        <v>83</v>
      </c>
      <c r="G3452" s="87">
        <v>5282</v>
      </c>
      <c r="H3452" s="79" t="s">
        <v>88</v>
      </c>
      <c r="I3452" s="81">
        <v>273871565</v>
      </c>
      <c r="J3452" s="162">
        <v>2.8234811641145489E-2</v>
      </c>
      <c r="K3452" s="162">
        <v>0.63717687282887203</v>
      </c>
      <c r="L3452" s="81">
        <v>273871565</v>
      </c>
    </row>
    <row r="3453" spans="1:12" ht="15.75" customHeight="1" x14ac:dyDescent="0.25">
      <c r="A3453" s="188"/>
      <c r="B3453" s="207" t="s">
        <v>3690</v>
      </c>
      <c r="C3453" s="207" t="s">
        <v>78</v>
      </c>
      <c r="D3453" s="207" t="s">
        <v>3689</v>
      </c>
      <c r="E3453" s="215">
        <v>100</v>
      </c>
      <c r="F3453" s="207" t="s">
        <v>83</v>
      </c>
      <c r="G3453" s="87">
        <v>2641</v>
      </c>
      <c r="H3453" s="79" t="s">
        <v>89</v>
      </c>
      <c r="I3453" s="81">
        <v>7292157</v>
      </c>
      <c r="J3453" s="162">
        <v>1.4117405820572745E-2</v>
      </c>
      <c r="K3453" s="162">
        <v>1.6965594049302524E-2</v>
      </c>
      <c r="L3453" s="81">
        <v>7292157</v>
      </c>
    </row>
    <row r="3454" spans="1:12" ht="31.5" customHeight="1" x14ac:dyDescent="0.25">
      <c r="A3454" s="88">
        <v>2890</v>
      </c>
      <c r="B3454" s="24" t="s">
        <v>3691</v>
      </c>
      <c r="C3454" s="64" t="s">
        <v>78</v>
      </c>
      <c r="D3454" s="64" t="s">
        <v>3689</v>
      </c>
      <c r="E3454" s="70">
        <v>100</v>
      </c>
      <c r="F3454" s="64" t="s">
        <v>202</v>
      </c>
      <c r="G3454" s="70" t="s">
        <v>201</v>
      </c>
      <c r="H3454" s="69" t="s">
        <v>201</v>
      </c>
      <c r="I3454" s="80">
        <f>L3454+N3454</f>
        <v>17404800</v>
      </c>
      <c r="J3454" s="162" t="s">
        <v>201</v>
      </c>
      <c r="K3454" s="162">
        <v>3.0865024850038831</v>
      </c>
      <c r="L3454" s="12">
        <v>17404800</v>
      </c>
    </row>
    <row r="3455" spans="1:12" ht="47.25" customHeight="1" x14ac:dyDescent="0.25">
      <c r="A3455" s="88">
        <v>2891</v>
      </c>
      <c r="B3455" s="64" t="s">
        <v>3692</v>
      </c>
      <c r="C3455" s="64" t="s">
        <v>74</v>
      </c>
      <c r="D3455" s="64" t="s">
        <v>3689</v>
      </c>
      <c r="E3455" s="70">
        <v>100</v>
      </c>
      <c r="F3455" s="64" t="s">
        <v>200</v>
      </c>
      <c r="G3455" s="70" t="s">
        <v>201</v>
      </c>
      <c r="H3455" s="69" t="s">
        <v>201</v>
      </c>
      <c r="I3455" s="80">
        <v>25153439.260000002</v>
      </c>
      <c r="J3455" s="162" t="s">
        <v>201</v>
      </c>
      <c r="K3455" s="162">
        <v>0.4997192538943514</v>
      </c>
      <c r="L3455" s="80">
        <v>25153439.260000002</v>
      </c>
    </row>
    <row r="3456" spans="1:12" ht="31.5" customHeight="1" x14ac:dyDescent="0.25">
      <c r="A3456" s="88">
        <v>2892</v>
      </c>
      <c r="B3456" s="54" t="s">
        <v>3693</v>
      </c>
      <c r="C3456" s="67" t="s">
        <v>78</v>
      </c>
      <c r="D3456" s="64" t="s">
        <v>3689</v>
      </c>
      <c r="E3456" s="73">
        <v>92.4</v>
      </c>
      <c r="F3456" s="67" t="s">
        <v>350</v>
      </c>
      <c r="G3456" s="70">
        <v>477</v>
      </c>
      <c r="H3456" s="8" t="s">
        <v>15</v>
      </c>
      <c r="I3456" s="80">
        <v>32996398.140000001</v>
      </c>
      <c r="J3456" s="164">
        <v>2.6227088205436509E-3</v>
      </c>
      <c r="K3456" s="164">
        <v>6.8682953355844262E-2</v>
      </c>
      <c r="L3456" s="80">
        <v>40104917</v>
      </c>
    </row>
    <row r="3457" spans="1:12" ht="31.5" customHeight="1" x14ac:dyDescent="0.25">
      <c r="A3457" s="88">
        <v>2893</v>
      </c>
      <c r="B3457" s="54" t="s">
        <v>3694</v>
      </c>
      <c r="C3457" s="67" t="s">
        <v>78</v>
      </c>
      <c r="D3457" s="64" t="s">
        <v>3689</v>
      </c>
      <c r="E3457" s="73">
        <v>89.7</v>
      </c>
      <c r="F3457" s="67" t="s">
        <v>350</v>
      </c>
      <c r="G3457" s="70">
        <v>379</v>
      </c>
      <c r="H3457" s="8" t="s">
        <v>15</v>
      </c>
      <c r="I3457" s="80">
        <v>25466351</v>
      </c>
      <c r="J3457" s="164">
        <v>2.0838713689434879E-3</v>
      </c>
      <c r="K3457" s="164">
        <v>5.3008943293001431E-2</v>
      </c>
      <c r="L3457" s="80">
        <v>38022214</v>
      </c>
    </row>
    <row r="3458" spans="1:12" ht="31.5" customHeight="1" x14ac:dyDescent="0.25">
      <c r="A3458" s="88">
        <v>2894</v>
      </c>
      <c r="B3458" s="69" t="s">
        <v>3695</v>
      </c>
      <c r="C3458" s="84" t="s">
        <v>74</v>
      </c>
      <c r="D3458" s="84" t="s">
        <v>3764</v>
      </c>
      <c r="E3458" s="70">
        <v>100</v>
      </c>
      <c r="F3458" s="69" t="s">
        <v>258</v>
      </c>
      <c r="G3458" s="70">
        <v>84</v>
      </c>
      <c r="H3458" s="80" t="s">
        <v>15</v>
      </c>
      <c r="I3458" s="80">
        <v>0</v>
      </c>
      <c r="J3458" s="162">
        <v>4.6186067280013974E-4</v>
      </c>
      <c r="K3458" s="162">
        <v>0</v>
      </c>
      <c r="L3458" s="80">
        <v>13483072.199999999</v>
      </c>
    </row>
    <row r="3459" spans="1:12" ht="31.5" customHeight="1" x14ac:dyDescent="0.25">
      <c r="A3459" s="88">
        <v>2895</v>
      </c>
      <c r="B3459" s="69" t="s">
        <v>3696</v>
      </c>
      <c r="C3459" s="84" t="s">
        <v>74</v>
      </c>
      <c r="D3459" s="84" t="s">
        <v>3764</v>
      </c>
      <c r="E3459" s="70">
        <v>100</v>
      </c>
      <c r="F3459" s="69" t="s">
        <v>258</v>
      </c>
      <c r="G3459" s="70">
        <v>82</v>
      </c>
      <c r="H3459" s="80" t="s">
        <v>15</v>
      </c>
      <c r="I3459" s="80">
        <v>0</v>
      </c>
      <c r="J3459" s="162">
        <v>4.5086399011442211E-4</v>
      </c>
      <c r="K3459" s="162">
        <v>0</v>
      </c>
      <c r="L3459" s="80">
        <v>18545431.16</v>
      </c>
    </row>
    <row r="3460" spans="1:12" ht="31.5" customHeight="1" x14ac:dyDescent="0.25">
      <c r="A3460" s="88">
        <v>2896</v>
      </c>
      <c r="B3460" s="69" t="s">
        <v>3697</v>
      </c>
      <c r="C3460" s="84" t="s">
        <v>74</v>
      </c>
      <c r="D3460" s="84" t="s">
        <v>3764</v>
      </c>
      <c r="E3460" s="70">
        <v>100</v>
      </c>
      <c r="F3460" s="69" t="s">
        <v>258</v>
      </c>
      <c r="G3460" s="70">
        <v>101</v>
      </c>
      <c r="H3460" s="80" t="s">
        <v>15</v>
      </c>
      <c r="I3460" s="80">
        <v>0</v>
      </c>
      <c r="J3460" s="162">
        <v>5.5533247562873948E-4</v>
      </c>
      <c r="K3460" s="162">
        <v>0</v>
      </c>
      <c r="L3460" s="80">
        <v>14391624.16</v>
      </c>
    </row>
    <row r="3461" spans="1:12" ht="31.5" customHeight="1" x14ac:dyDescent="0.25">
      <c r="A3461" s="88">
        <v>2897</v>
      </c>
      <c r="B3461" s="69" t="s">
        <v>3698</v>
      </c>
      <c r="C3461" s="84" t="s">
        <v>74</v>
      </c>
      <c r="D3461" s="84" t="s">
        <v>3764</v>
      </c>
      <c r="E3461" s="70">
        <v>100</v>
      </c>
      <c r="F3461" s="69" t="s">
        <v>258</v>
      </c>
      <c r="G3461" s="70">
        <v>13</v>
      </c>
      <c r="H3461" s="80" t="s">
        <v>15</v>
      </c>
      <c r="I3461" s="80">
        <v>0</v>
      </c>
      <c r="J3461" s="162">
        <v>7.1478437457164483E-5</v>
      </c>
      <c r="K3461" s="162">
        <v>0</v>
      </c>
      <c r="L3461" s="80">
        <v>4141591.11</v>
      </c>
    </row>
    <row r="3462" spans="1:12" ht="31.5" customHeight="1" x14ac:dyDescent="0.25">
      <c r="A3462" s="88">
        <v>2898</v>
      </c>
      <c r="B3462" s="69" t="s">
        <v>3699</v>
      </c>
      <c r="C3462" s="84" t="s">
        <v>74</v>
      </c>
      <c r="D3462" s="84" t="s">
        <v>3764</v>
      </c>
      <c r="E3462" s="70">
        <v>100</v>
      </c>
      <c r="F3462" s="69" t="s">
        <v>258</v>
      </c>
      <c r="G3462" s="70">
        <v>29</v>
      </c>
      <c r="H3462" s="80" t="s">
        <v>15</v>
      </c>
      <c r="I3462" s="80">
        <v>0</v>
      </c>
      <c r="J3462" s="162">
        <v>1.5945189894290537E-4</v>
      </c>
      <c r="K3462" s="162">
        <v>0</v>
      </c>
      <c r="L3462" s="80">
        <v>6134187.1200000001</v>
      </c>
    </row>
    <row r="3463" spans="1:12" ht="31.5" customHeight="1" x14ac:dyDescent="0.25">
      <c r="A3463" s="88">
        <v>2899</v>
      </c>
      <c r="B3463" s="69" t="s">
        <v>3700</v>
      </c>
      <c r="C3463" s="84" t="s">
        <v>74</v>
      </c>
      <c r="D3463" s="84" t="s">
        <v>3764</v>
      </c>
      <c r="E3463" s="70">
        <v>100</v>
      </c>
      <c r="F3463" s="69" t="s">
        <v>258</v>
      </c>
      <c r="G3463" s="70">
        <v>15</v>
      </c>
      <c r="H3463" s="80" t="s">
        <v>15</v>
      </c>
      <c r="I3463" s="80">
        <v>0</v>
      </c>
      <c r="J3463" s="162">
        <v>8.2475120142882092E-5</v>
      </c>
      <c r="K3463" s="162">
        <v>0</v>
      </c>
      <c r="L3463" s="80">
        <v>3955588.71</v>
      </c>
    </row>
    <row r="3464" spans="1:12" ht="31.5" customHeight="1" x14ac:dyDescent="0.25">
      <c r="A3464" s="88">
        <v>2900</v>
      </c>
      <c r="B3464" s="69" t="s">
        <v>3701</v>
      </c>
      <c r="C3464" s="84" t="s">
        <v>74</v>
      </c>
      <c r="D3464" s="84" t="s">
        <v>3764</v>
      </c>
      <c r="E3464" s="70">
        <v>100</v>
      </c>
      <c r="F3464" s="69" t="s">
        <v>278</v>
      </c>
      <c r="G3464" s="70">
        <v>113</v>
      </c>
      <c r="H3464" s="80" t="s">
        <v>15</v>
      </c>
      <c r="I3464" s="80">
        <v>297.8</v>
      </c>
      <c r="J3464" s="162">
        <v>6.2131257174304511E-4</v>
      </c>
      <c r="K3464" s="162">
        <v>6.198792796288651E-7</v>
      </c>
      <c r="L3464" s="80">
        <v>20162740.370000001</v>
      </c>
    </row>
    <row r="3465" spans="1:12" ht="31.5" customHeight="1" x14ac:dyDescent="0.25">
      <c r="A3465" s="88">
        <v>2901</v>
      </c>
      <c r="B3465" s="69" t="s">
        <v>3702</v>
      </c>
      <c r="C3465" s="84" t="s">
        <v>74</v>
      </c>
      <c r="D3465" s="84" t="s">
        <v>3764</v>
      </c>
      <c r="E3465" s="70">
        <v>100</v>
      </c>
      <c r="F3465" s="69" t="s">
        <v>278</v>
      </c>
      <c r="G3465" s="70">
        <v>19</v>
      </c>
      <c r="H3465" s="80" t="s">
        <v>15</v>
      </c>
      <c r="I3465" s="80">
        <v>0</v>
      </c>
      <c r="J3465" s="162">
        <v>1.0446848551431732E-4</v>
      </c>
      <c r="K3465" s="162">
        <v>0</v>
      </c>
      <c r="L3465" s="80">
        <v>8480126.5299999993</v>
      </c>
    </row>
    <row r="3466" spans="1:12" ht="31.5" customHeight="1" x14ac:dyDescent="0.25">
      <c r="A3466" s="88">
        <v>2902</v>
      </c>
      <c r="B3466" s="69" t="s">
        <v>3703</v>
      </c>
      <c r="C3466" s="84" t="s">
        <v>74</v>
      </c>
      <c r="D3466" s="84" t="s">
        <v>3764</v>
      </c>
      <c r="E3466" s="70">
        <v>100</v>
      </c>
      <c r="F3466" s="69" t="s">
        <v>278</v>
      </c>
      <c r="G3466" s="70">
        <v>89</v>
      </c>
      <c r="H3466" s="80" t="s">
        <v>15</v>
      </c>
      <c r="I3466" s="80">
        <v>259.60000000000002</v>
      </c>
      <c r="J3466" s="162">
        <v>4.8935237951443374E-4</v>
      </c>
      <c r="K3466" s="162">
        <v>5.4036487908547136E-7</v>
      </c>
      <c r="L3466" s="80">
        <v>17692998.949999999</v>
      </c>
    </row>
    <row r="3467" spans="1:12" ht="31.5" customHeight="1" x14ac:dyDescent="0.25">
      <c r="A3467" s="88">
        <v>2903</v>
      </c>
      <c r="B3467" s="69" t="s">
        <v>3704</v>
      </c>
      <c r="C3467" s="84" t="s">
        <v>74</v>
      </c>
      <c r="D3467" s="84" t="s">
        <v>3764</v>
      </c>
      <c r="E3467" s="70">
        <v>100</v>
      </c>
      <c r="F3467" s="69" t="s">
        <v>278</v>
      </c>
      <c r="G3467" s="70">
        <v>65</v>
      </c>
      <c r="H3467" s="80" t="s">
        <v>15</v>
      </c>
      <c r="I3467" s="80">
        <v>0</v>
      </c>
      <c r="J3467" s="162">
        <v>3.5739218728582243E-4</v>
      </c>
      <c r="K3467" s="162">
        <v>0</v>
      </c>
      <c r="L3467" s="80">
        <v>17600108.359999999</v>
      </c>
    </row>
    <row r="3468" spans="1:12" ht="31.5" customHeight="1" x14ac:dyDescent="0.25">
      <c r="A3468" s="88">
        <v>2904</v>
      </c>
      <c r="B3468" s="69" t="s">
        <v>3705</v>
      </c>
      <c r="C3468" s="84" t="s">
        <v>74</v>
      </c>
      <c r="D3468" s="84" t="s">
        <v>3764</v>
      </c>
      <c r="E3468" s="70">
        <v>100</v>
      </c>
      <c r="F3468" s="69" t="s">
        <v>278</v>
      </c>
      <c r="G3468" s="70">
        <v>25</v>
      </c>
      <c r="H3468" s="80" t="s">
        <v>15</v>
      </c>
      <c r="I3468" s="80">
        <v>0</v>
      </c>
      <c r="J3468" s="162">
        <v>1.3745853357147015E-4</v>
      </c>
      <c r="K3468" s="162">
        <v>0</v>
      </c>
      <c r="L3468" s="80">
        <v>10482904.539999999</v>
      </c>
    </row>
    <row r="3469" spans="1:12" ht="31.5" customHeight="1" x14ac:dyDescent="0.25">
      <c r="A3469" s="88">
        <v>2905</v>
      </c>
      <c r="B3469" s="69" t="s">
        <v>3706</v>
      </c>
      <c r="C3469" s="84" t="s">
        <v>74</v>
      </c>
      <c r="D3469" s="84" t="s">
        <v>3764</v>
      </c>
      <c r="E3469" s="70">
        <v>100</v>
      </c>
      <c r="F3469" s="69" t="s">
        <v>278</v>
      </c>
      <c r="G3469" s="70">
        <v>323</v>
      </c>
      <c r="H3469" s="80" t="s">
        <v>15</v>
      </c>
      <c r="I3469" s="80">
        <v>312.60000000000002</v>
      </c>
      <c r="J3469" s="162">
        <v>1.7759642537433945E-3</v>
      </c>
      <c r="K3469" s="162">
        <v>6.5068590601740503E-7</v>
      </c>
      <c r="L3469" s="80">
        <v>36806207.43</v>
      </c>
    </row>
    <row r="3470" spans="1:12" ht="31.5" customHeight="1" x14ac:dyDescent="0.25">
      <c r="A3470" s="88">
        <v>2906</v>
      </c>
      <c r="B3470" s="69" t="s">
        <v>3707</v>
      </c>
      <c r="C3470" s="84" t="s">
        <v>74</v>
      </c>
      <c r="D3470" s="84" t="s">
        <v>3764</v>
      </c>
      <c r="E3470" s="70">
        <v>100</v>
      </c>
      <c r="F3470" s="69" t="s">
        <v>278</v>
      </c>
      <c r="G3470" s="70">
        <v>302</v>
      </c>
      <c r="H3470" s="80" t="s">
        <v>15</v>
      </c>
      <c r="I3470" s="80">
        <v>729.3</v>
      </c>
      <c r="J3470" s="162">
        <v>1.6604990855433597E-3</v>
      </c>
      <c r="K3470" s="162">
        <v>1.5180589611596079E-6</v>
      </c>
      <c r="L3470" s="80">
        <v>28821985.890000001</v>
      </c>
    </row>
    <row r="3471" spans="1:12" ht="31.5" customHeight="1" x14ac:dyDescent="0.25">
      <c r="A3471" s="88">
        <v>2907</v>
      </c>
      <c r="B3471" s="69" t="s">
        <v>3708</v>
      </c>
      <c r="C3471" s="84" t="s">
        <v>74</v>
      </c>
      <c r="D3471" s="84" t="s">
        <v>3764</v>
      </c>
      <c r="E3471" s="70">
        <v>100</v>
      </c>
      <c r="F3471" s="69" t="s">
        <v>278</v>
      </c>
      <c r="G3471" s="70">
        <v>290</v>
      </c>
      <c r="H3471" s="80" t="s">
        <v>15</v>
      </c>
      <c r="I3471" s="80">
        <v>625</v>
      </c>
      <c r="J3471" s="162">
        <v>1.5945189894290539E-3</v>
      </c>
      <c r="K3471" s="162">
        <v>1.3009555062728027E-6</v>
      </c>
      <c r="L3471" s="80">
        <v>32719508.780000001</v>
      </c>
    </row>
    <row r="3472" spans="1:12" ht="31.5" customHeight="1" x14ac:dyDescent="0.25">
      <c r="A3472" s="88">
        <v>2908</v>
      </c>
      <c r="B3472" s="69" t="s">
        <v>3709</v>
      </c>
      <c r="C3472" s="84" t="s">
        <v>74</v>
      </c>
      <c r="D3472" s="84" t="s">
        <v>3764</v>
      </c>
      <c r="E3472" s="70">
        <v>100</v>
      </c>
      <c r="F3472" s="69" t="s">
        <v>278</v>
      </c>
      <c r="G3472" s="70">
        <v>36</v>
      </c>
      <c r="H3472" s="80" t="s">
        <v>15</v>
      </c>
      <c r="I3472" s="80">
        <v>0</v>
      </c>
      <c r="J3472" s="162">
        <v>1.9794028834291705E-4</v>
      </c>
      <c r="K3472" s="162">
        <v>0</v>
      </c>
      <c r="L3472" s="80">
        <v>12660625.949999999</v>
      </c>
    </row>
    <row r="3473" spans="1:12" ht="31.5" customHeight="1" x14ac:dyDescent="0.25">
      <c r="A3473" s="88">
        <v>2909</v>
      </c>
      <c r="B3473" s="69" t="s">
        <v>3710</v>
      </c>
      <c r="C3473" s="84" t="s">
        <v>74</v>
      </c>
      <c r="D3473" s="84" t="s">
        <v>3764</v>
      </c>
      <c r="E3473" s="70">
        <v>100</v>
      </c>
      <c r="F3473" s="69" t="s">
        <v>278</v>
      </c>
      <c r="G3473" s="70">
        <v>99</v>
      </c>
      <c r="H3473" s="80" t="s">
        <v>15</v>
      </c>
      <c r="I3473" s="80">
        <v>175.6</v>
      </c>
      <c r="J3473" s="162">
        <v>5.4433579294302186E-4</v>
      </c>
      <c r="K3473" s="162">
        <v>3.6551645904240668E-7</v>
      </c>
      <c r="L3473" s="80">
        <v>15512253.51</v>
      </c>
    </row>
    <row r="3474" spans="1:12" ht="31.5" customHeight="1" x14ac:dyDescent="0.25">
      <c r="A3474" s="88">
        <v>2910</v>
      </c>
      <c r="B3474" s="69" t="s">
        <v>3711</v>
      </c>
      <c r="C3474" s="84" t="s">
        <v>74</v>
      </c>
      <c r="D3474" s="84" t="s">
        <v>3764</v>
      </c>
      <c r="E3474" s="70">
        <v>100</v>
      </c>
      <c r="F3474" s="69" t="s">
        <v>278</v>
      </c>
      <c r="G3474" s="70">
        <v>51</v>
      </c>
      <c r="H3474" s="80" t="s">
        <v>15</v>
      </c>
      <c r="I3474" s="80">
        <v>0</v>
      </c>
      <c r="J3474" s="162">
        <v>2.8041540848579917E-4</v>
      </c>
      <c r="K3474" s="162">
        <v>0</v>
      </c>
      <c r="L3474" s="80">
        <v>15562046.109999999</v>
      </c>
    </row>
    <row r="3475" spans="1:12" ht="31.5" customHeight="1" x14ac:dyDescent="0.25">
      <c r="A3475" s="88">
        <v>2911</v>
      </c>
      <c r="B3475" s="69" t="s">
        <v>3712</v>
      </c>
      <c r="C3475" s="84" t="s">
        <v>74</v>
      </c>
      <c r="D3475" s="84" t="s">
        <v>3764</v>
      </c>
      <c r="E3475" s="70">
        <v>100</v>
      </c>
      <c r="F3475" s="69" t="s">
        <v>278</v>
      </c>
      <c r="G3475" s="70">
        <v>57</v>
      </c>
      <c r="H3475" s="80" t="s">
        <v>15</v>
      </c>
      <c r="I3475" s="80">
        <v>0</v>
      </c>
      <c r="J3475" s="162">
        <v>3.1340545654295199E-4</v>
      </c>
      <c r="K3475" s="162">
        <v>0</v>
      </c>
      <c r="L3475" s="80">
        <v>15883044.82</v>
      </c>
    </row>
    <row r="3476" spans="1:12" ht="31.5" customHeight="1" x14ac:dyDescent="0.25">
      <c r="A3476" s="88">
        <v>2912</v>
      </c>
      <c r="B3476" s="69" t="s">
        <v>3713</v>
      </c>
      <c r="C3476" s="84" t="s">
        <v>74</v>
      </c>
      <c r="D3476" s="84" t="s">
        <v>3764</v>
      </c>
      <c r="E3476" s="70">
        <v>100</v>
      </c>
      <c r="F3476" s="69" t="s">
        <v>278</v>
      </c>
      <c r="G3476" s="70">
        <v>53</v>
      </c>
      <c r="H3476" s="80" t="s">
        <v>15</v>
      </c>
      <c r="I3476" s="80">
        <v>0</v>
      </c>
      <c r="J3476" s="162">
        <v>2.9141209117151674E-4</v>
      </c>
      <c r="K3476" s="162">
        <v>0</v>
      </c>
      <c r="L3476" s="80">
        <v>16579333.34</v>
      </c>
    </row>
    <row r="3477" spans="1:12" ht="31.5" customHeight="1" x14ac:dyDescent="0.25">
      <c r="A3477" s="88">
        <v>2913</v>
      </c>
      <c r="B3477" s="69" t="s">
        <v>3714</v>
      </c>
      <c r="C3477" s="84" t="s">
        <v>74</v>
      </c>
      <c r="D3477" s="84" t="s">
        <v>3764</v>
      </c>
      <c r="E3477" s="70">
        <v>100</v>
      </c>
      <c r="F3477" s="69" t="s">
        <v>278</v>
      </c>
      <c r="G3477" s="70">
        <v>16</v>
      </c>
      <c r="H3477" s="80" t="s">
        <v>15</v>
      </c>
      <c r="I3477" s="80">
        <v>0</v>
      </c>
      <c r="J3477" s="162">
        <v>8.7973461485740904E-5</v>
      </c>
      <c r="K3477" s="162">
        <v>0</v>
      </c>
      <c r="L3477" s="80">
        <v>10310483.369999999</v>
      </c>
    </row>
    <row r="3478" spans="1:12" ht="31.5" customHeight="1" x14ac:dyDescent="0.25">
      <c r="A3478" s="88">
        <v>2914</v>
      </c>
      <c r="B3478" s="69" t="s">
        <v>3715</v>
      </c>
      <c r="C3478" s="84" t="s">
        <v>74</v>
      </c>
      <c r="D3478" s="84" t="s">
        <v>3764</v>
      </c>
      <c r="E3478" s="70">
        <v>100</v>
      </c>
      <c r="F3478" s="69" t="s">
        <v>278</v>
      </c>
      <c r="G3478" s="70">
        <v>25</v>
      </c>
      <c r="H3478" s="80" t="s">
        <v>15</v>
      </c>
      <c r="I3478" s="80">
        <v>0</v>
      </c>
      <c r="J3478" s="162">
        <v>1.3745853357147015E-4</v>
      </c>
      <c r="K3478" s="162">
        <v>0</v>
      </c>
      <c r="L3478" s="80">
        <v>6858839.54</v>
      </c>
    </row>
    <row r="3479" spans="1:12" ht="31.5" customHeight="1" x14ac:dyDescent="0.25">
      <c r="A3479" s="88">
        <v>2915</v>
      </c>
      <c r="B3479" s="69" t="s">
        <v>3716</v>
      </c>
      <c r="C3479" s="84" t="s">
        <v>74</v>
      </c>
      <c r="D3479" s="84" t="s">
        <v>3764</v>
      </c>
      <c r="E3479" s="70">
        <v>100</v>
      </c>
      <c r="F3479" s="69" t="s">
        <v>278</v>
      </c>
      <c r="G3479" s="70">
        <v>46</v>
      </c>
      <c r="H3479" s="80" t="s">
        <v>15</v>
      </c>
      <c r="I3479" s="80">
        <v>0</v>
      </c>
      <c r="J3479" s="162">
        <v>2.5292370177150511E-4</v>
      </c>
      <c r="K3479" s="162">
        <v>0</v>
      </c>
      <c r="L3479" s="80">
        <v>13341760.76</v>
      </c>
    </row>
    <row r="3480" spans="1:12" ht="31.5" customHeight="1" x14ac:dyDescent="0.25">
      <c r="A3480" s="88">
        <v>2916</v>
      </c>
      <c r="B3480" s="69" t="s">
        <v>3717</v>
      </c>
      <c r="C3480" s="84" t="s">
        <v>74</v>
      </c>
      <c r="D3480" s="84" t="s">
        <v>3764</v>
      </c>
      <c r="E3480" s="70">
        <v>100</v>
      </c>
      <c r="F3480" s="69" t="s">
        <v>278</v>
      </c>
      <c r="G3480" s="70">
        <v>36</v>
      </c>
      <c r="H3480" s="80" t="s">
        <v>15</v>
      </c>
      <c r="I3480" s="80">
        <v>0</v>
      </c>
      <c r="J3480" s="162">
        <v>1.9794028834291705E-4</v>
      </c>
      <c r="K3480" s="162">
        <v>0</v>
      </c>
      <c r="L3480" s="80">
        <v>11767202.67</v>
      </c>
    </row>
    <row r="3481" spans="1:12" ht="31.5" customHeight="1" x14ac:dyDescent="0.25">
      <c r="A3481" s="88">
        <v>2917</v>
      </c>
      <c r="B3481" s="69" t="s">
        <v>3718</v>
      </c>
      <c r="C3481" s="84" t="s">
        <v>74</v>
      </c>
      <c r="D3481" s="84" t="s">
        <v>3764</v>
      </c>
      <c r="E3481" s="70">
        <v>100</v>
      </c>
      <c r="F3481" s="69" t="s">
        <v>278</v>
      </c>
      <c r="G3481" s="70">
        <v>43</v>
      </c>
      <c r="H3481" s="80" t="s">
        <v>15</v>
      </c>
      <c r="I3481" s="80">
        <v>0</v>
      </c>
      <c r="J3481" s="162">
        <v>2.3642867774292865E-4</v>
      </c>
      <c r="K3481" s="162">
        <v>0</v>
      </c>
      <c r="L3481" s="80">
        <v>15361966.300000001</v>
      </c>
    </row>
    <row r="3482" spans="1:12" ht="31.5" customHeight="1" x14ac:dyDescent="0.25">
      <c r="A3482" s="88">
        <v>2918</v>
      </c>
      <c r="B3482" s="69" t="s">
        <v>3719</v>
      </c>
      <c r="C3482" s="84" t="s">
        <v>74</v>
      </c>
      <c r="D3482" s="84" t="s">
        <v>3764</v>
      </c>
      <c r="E3482" s="70">
        <v>100</v>
      </c>
      <c r="F3482" s="69" t="s">
        <v>278</v>
      </c>
      <c r="G3482" s="70">
        <v>35</v>
      </c>
      <c r="H3482" s="80" t="s">
        <v>15</v>
      </c>
      <c r="I3482" s="80">
        <v>0</v>
      </c>
      <c r="J3482" s="162">
        <v>1.9244194700005821E-4</v>
      </c>
      <c r="K3482" s="162">
        <v>0</v>
      </c>
      <c r="L3482" s="80">
        <v>9978077.2899999991</v>
      </c>
    </row>
    <row r="3483" spans="1:12" ht="31.5" customHeight="1" x14ac:dyDescent="0.25">
      <c r="A3483" s="88">
        <v>2919</v>
      </c>
      <c r="B3483" s="69" t="s">
        <v>3720</v>
      </c>
      <c r="C3483" s="84" t="s">
        <v>74</v>
      </c>
      <c r="D3483" s="84" t="s">
        <v>3764</v>
      </c>
      <c r="E3483" s="70">
        <v>100</v>
      </c>
      <c r="F3483" s="69" t="s">
        <v>278</v>
      </c>
      <c r="G3483" s="70">
        <v>26</v>
      </c>
      <c r="H3483" s="80" t="s">
        <v>15</v>
      </c>
      <c r="I3483" s="80">
        <v>0</v>
      </c>
      <c r="J3483" s="162">
        <v>1.4295687491432897E-4</v>
      </c>
      <c r="K3483" s="162">
        <v>0</v>
      </c>
      <c r="L3483" s="80">
        <v>8404347.4299999997</v>
      </c>
    </row>
    <row r="3484" spans="1:12" ht="31.5" customHeight="1" x14ac:dyDescent="0.25">
      <c r="A3484" s="88">
        <v>2920</v>
      </c>
      <c r="B3484" s="69" t="s">
        <v>3721</v>
      </c>
      <c r="C3484" s="84" t="s">
        <v>74</v>
      </c>
      <c r="D3484" s="84" t="s">
        <v>3764</v>
      </c>
      <c r="E3484" s="70">
        <v>100</v>
      </c>
      <c r="F3484" s="69" t="s">
        <v>278</v>
      </c>
      <c r="G3484" s="70">
        <v>67</v>
      </c>
      <c r="H3484" s="80" t="s">
        <v>15</v>
      </c>
      <c r="I3484" s="80">
        <v>0</v>
      </c>
      <c r="J3484" s="162">
        <v>3.6838886997154005E-4</v>
      </c>
      <c r="K3484" s="162">
        <v>0</v>
      </c>
      <c r="L3484" s="80">
        <v>35201705.969999999</v>
      </c>
    </row>
    <row r="3485" spans="1:12" ht="31.5" customHeight="1" x14ac:dyDescent="0.25">
      <c r="A3485" s="88">
        <v>2921</v>
      </c>
      <c r="B3485" s="69" t="s">
        <v>3722</v>
      </c>
      <c r="C3485" s="84" t="s">
        <v>74</v>
      </c>
      <c r="D3485" s="84" t="s">
        <v>3764</v>
      </c>
      <c r="E3485" s="70">
        <v>100</v>
      </c>
      <c r="F3485" s="69" t="s">
        <v>278</v>
      </c>
      <c r="G3485" s="70">
        <v>24</v>
      </c>
      <c r="H3485" s="80" t="s">
        <v>15</v>
      </c>
      <c r="I3485" s="80">
        <v>0</v>
      </c>
      <c r="J3485" s="162">
        <v>1.3196019222861137E-4</v>
      </c>
      <c r="K3485" s="162">
        <v>0</v>
      </c>
      <c r="L3485" s="80">
        <v>7132572.4900000002</v>
      </c>
    </row>
    <row r="3486" spans="1:12" ht="31.5" customHeight="1" x14ac:dyDescent="0.25">
      <c r="A3486" s="88">
        <v>2922</v>
      </c>
      <c r="B3486" s="69" t="s">
        <v>1852</v>
      </c>
      <c r="C3486" s="84" t="s">
        <v>74</v>
      </c>
      <c r="D3486" s="84" t="s">
        <v>3764</v>
      </c>
      <c r="E3486" s="70">
        <v>100</v>
      </c>
      <c r="F3486" s="69" t="s">
        <v>293</v>
      </c>
      <c r="G3486" s="70">
        <v>696</v>
      </c>
      <c r="H3486" s="80" t="s">
        <v>15</v>
      </c>
      <c r="I3486" s="72">
        <v>53.5</v>
      </c>
      <c r="J3486" s="162">
        <v>3.8268455746297294E-3</v>
      </c>
      <c r="K3486" s="162">
        <v>1.1136179133695191E-7</v>
      </c>
      <c r="L3486" s="80">
        <v>17036344.25</v>
      </c>
    </row>
    <row r="3487" spans="1:12" ht="31.5" customHeight="1" x14ac:dyDescent="0.25">
      <c r="A3487" s="88">
        <v>2923</v>
      </c>
      <c r="B3487" s="69" t="s">
        <v>3723</v>
      </c>
      <c r="C3487" s="84" t="s">
        <v>74</v>
      </c>
      <c r="D3487" s="84" t="s">
        <v>3764</v>
      </c>
      <c r="E3487" s="70">
        <v>100</v>
      </c>
      <c r="F3487" s="69" t="s">
        <v>293</v>
      </c>
      <c r="G3487" s="70">
        <v>544</v>
      </c>
      <c r="H3487" s="80" t="s">
        <v>15</v>
      </c>
      <c r="I3487" s="72">
        <v>3784.4</v>
      </c>
      <c r="J3487" s="162">
        <v>2.9910976905151905E-3</v>
      </c>
      <c r="K3487" s="162">
        <v>7.8773376287020714E-6</v>
      </c>
      <c r="L3487" s="80">
        <v>26283747.800000001</v>
      </c>
    </row>
    <row r="3488" spans="1:12" ht="31.5" customHeight="1" x14ac:dyDescent="0.25">
      <c r="A3488" s="88">
        <v>2924</v>
      </c>
      <c r="B3488" s="69" t="s">
        <v>3724</v>
      </c>
      <c r="C3488" s="84" t="s">
        <v>74</v>
      </c>
      <c r="D3488" s="84" t="s">
        <v>3764</v>
      </c>
      <c r="E3488" s="70">
        <v>100</v>
      </c>
      <c r="F3488" s="69" t="s">
        <v>293</v>
      </c>
      <c r="G3488" s="70">
        <v>161</v>
      </c>
      <c r="H3488" s="80" t="s">
        <v>15</v>
      </c>
      <c r="I3488" s="72">
        <v>0</v>
      </c>
      <c r="J3488" s="162">
        <v>8.8523295620026785E-4</v>
      </c>
      <c r="K3488" s="162">
        <v>0</v>
      </c>
      <c r="L3488" s="80">
        <v>8852935.0700000003</v>
      </c>
    </row>
    <row r="3489" spans="1:12" ht="31.5" customHeight="1" x14ac:dyDescent="0.25">
      <c r="A3489" s="88">
        <v>2925</v>
      </c>
      <c r="B3489" s="71" t="s">
        <v>3725</v>
      </c>
      <c r="C3489" s="84" t="s">
        <v>74</v>
      </c>
      <c r="D3489" s="84" t="s">
        <v>3764</v>
      </c>
      <c r="E3489" s="76">
        <v>100</v>
      </c>
      <c r="F3489" s="84" t="s">
        <v>229</v>
      </c>
      <c r="G3489" s="76">
        <v>194.8</v>
      </c>
      <c r="H3489" s="86" t="s">
        <v>91</v>
      </c>
      <c r="I3489" s="86">
        <v>19523.400000000001</v>
      </c>
      <c r="J3489" s="181">
        <v>7.8473278621358196E-5</v>
      </c>
      <c r="K3489" s="181">
        <v>2.0008615557350604E-4</v>
      </c>
      <c r="L3489" s="86">
        <v>612000</v>
      </c>
    </row>
    <row r="3490" spans="1:12" ht="15.75" customHeight="1" x14ac:dyDescent="0.25">
      <c r="A3490" s="188">
        <v>2926</v>
      </c>
      <c r="B3490" s="200" t="s">
        <v>3726</v>
      </c>
      <c r="C3490" s="233" t="s">
        <v>74</v>
      </c>
      <c r="D3490" s="233" t="s">
        <v>3764</v>
      </c>
      <c r="E3490" s="199">
        <v>100</v>
      </c>
      <c r="F3490" s="84" t="s">
        <v>229</v>
      </c>
      <c r="G3490" s="76">
        <v>202.49</v>
      </c>
      <c r="H3490" s="86" t="s">
        <v>91</v>
      </c>
      <c r="I3490" s="80">
        <v>4773.51</v>
      </c>
      <c r="J3490" s="181">
        <v>8.1571120061800937E-5</v>
      </c>
      <c r="K3490" s="181">
        <v>4.8921461655843078E-5</v>
      </c>
      <c r="L3490" s="225">
        <v>22401620</v>
      </c>
    </row>
    <row r="3491" spans="1:12" ht="15.75" customHeight="1" x14ac:dyDescent="0.25">
      <c r="A3491" s="188"/>
      <c r="B3491" s="200"/>
      <c r="C3491" s="233"/>
      <c r="D3491" s="233"/>
      <c r="E3491" s="199"/>
      <c r="F3491" s="71" t="s">
        <v>227</v>
      </c>
      <c r="G3491" s="70">
        <v>5934.5</v>
      </c>
      <c r="H3491" s="80" t="s">
        <v>104</v>
      </c>
      <c r="I3491" s="80">
        <v>20483.259999999998</v>
      </c>
      <c r="J3491" s="162">
        <v>2.3906554003000524E-3</v>
      </c>
      <c r="K3491" s="181">
        <v>2.0992330982372808E-4</v>
      </c>
      <c r="L3491" s="225"/>
    </row>
    <row r="3492" spans="1:12" ht="31.5" customHeight="1" x14ac:dyDescent="0.25">
      <c r="A3492" s="64">
        <v>2927</v>
      </c>
      <c r="B3492" s="25" t="s">
        <v>3727</v>
      </c>
      <c r="C3492" s="84" t="s">
        <v>74</v>
      </c>
      <c r="D3492" s="84" t="s">
        <v>3764</v>
      </c>
      <c r="E3492" s="70">
        <v>100</v>
      </c>
      <c r="F3492" s="71" t="s">
        <v>227</v>
      </c>
      <c r="G3492" s="70">
        <v>16929.82</v>
      </c>
      <c r="H3492" s="80" t="s">
        <v>104</v>
      </c>
      <c r="I3492" s="80">
        <v>39598.769999999997</v>
      </c>
      <c r="J3492" s="162">
        <v>6.8200127406028875E-3</v>
      </c>
      <c r="K3492" s="181">
        <v>4.0582919239166761E-4</v>
      </c>
      <c r="L3492" s="80">
        <v>28395580</v>
      </c>
    </row>
    <row r="3493" spans="1:12" ht="31.5" customHeight="1" x14ac:dyDescent="0.25">
      <c r="A3493" s="64">
        <v>2928</v>
      </c>
      <c r="B3493" s="25" t="s">
        <v>3728</v>
      </c>
      <c r="C3493" s="84" t="s">
        <v>74</v>
      </c>
      <c r="D3493" s="84" t="s">
        <v>3764</v>
      </c>
      <c r="E3493" s="70">
        <v>100</v>
      </c>
      <c r="F3493" s="69" t="s">
        <v>3729</v>
      </c>
      <c r="G3493" s="70">
        <v>87.3</v>
      </c>
      <c r="H3493" s="80" t="s">
        <v>1274</v>
      </c>
      <c r="I3493" s="80">
        <v>15804.9</v>
      </c>
      <c r="J3493" s="162">
        <v>6.0145911915437021E-2</v>
      </c>
      <c r="K3493" s="162">
        <v>3.108797689150059E-4</v>
      </c>
      <c r="L3493" s="80">
        <v>11656300</v>
      </c>
    </row>
    <row r="3494" spans="1:12" ht="47.25" customHeight="1" x14ac:dyDescent="0.25">
      <c r="A3494" s="64">
        <v>2929</v>
      </c>
      <c r="B3494" s="69" t="s">
        <v>3730</v>
      </c>
      <c r="C3494" s="84" t="s">
        <v>74</v>
      </c>
      <c r="D3494" s="84" t="s">
        <v>3764</v>
      </c>
      <c r="E3494" s="70">
        <v>100</v>
      </c>
      <c r="F3494" s="69" t="s">
        <v>32</v>
      </c>
      <c r="G3494" s="70">
        <v>3866</v>
      </c>
      <c r="H3494" s="80" t="s">
        <v>33</v>
      </c>
      <c r="I3494" s="80">
        <v>0</v>
      </c>
      <c r="J3494" s="162">
        <v>2.1471127421704338E-2</v>
      </c>
      <c r="K3494" s="162">
        <v>0</v>
      </c>
      <c r="L3494" s="80">
        <v>3832879</v>
      </c>
    </row>
    <row r="3495" spans="1:12" ht="47.25" customHeight="1" x14ac:dyDescent="0.25">
      <c r="A3495" s="64">
        <v>2930</v>
      </c>
      <c r="B3495" s="69" t="s">
        <v>3731</v>
      </c>
      <c r="C3495" s="84" t="s">
        <v>74</v>
      </c>
      <c r="D3495" s="84" t="s">
        <v>3764</v>
      </c>
      <c r="E3495" s="70">
        <v>100</v>
      </c>
      <c r="F3495" s="69" t="s">
        <v>32</v>
      </c>
      <c r="G3495" s="70">
        <v>4620</v>
      </c>
      <c r="H3495" s="80" t="s">
        <v>33</v>
      </c>
      <c r="I3495" s="80">
        <v>0</v>
      </c>
      <c r="J3495" s="162">
        <v>2.5658719267530796E-2</v>
      </c>
      <c r="K3495" s="162">
        <v>0</v>
      </c>
      <c r="L3495" s="80">
        <v>2757280</v>
      </c>
    </row>
    <row r="3496" spans="1:12" ht="47.25" customHeight="1" x14ac:dyDescent="0.25">
      <c r="A3496" s="64">
        <v>2931</v>
      </c>
      <c r="B3496" s="69" t="s">
        <v>3732</v>
      </c>
      <c r="C3496" s="84" t="s">
        <v>74</v>
      </c>
      <c r="D3496" s="84" t="s">
        <v>3764</v>
      </c>
      <c r="E3496" s="70">
        <v>100</v>
      </c>
      <c r="F3496" s="69" t="s">
        <v>32</v>
      </c>
      <c r="G3496" s="70">
        <v>3243</v>
      </c>
      <c r="H3496" s="80" t="s">
        <v>33</v>
      </c>
      <c r="I3496" s="80">
        <v>0</v>
      </c>
      <c r="J3496" s="162">
        <v>1.8011088005325186E-2</v>
      </c>
      <c r="K3496" s="162">
        <v>0</v>
      </c>
      <c r="L3496" s="80">
        <v>3424444</v>
      </c>
    </row>
    <row r="3497" spans="1:12" ht="47.25" customHeight="1" x14ac:dyDescent="0.25">
      <c r="A3497" s="64">
        <v>2932</v>
      </c>
      <c r="B3497" s="69" t="s">
        <v>3733</v>
      </c>
      <c r="C3497" s="84" t="s">
        <v>74</v>
      </c>
      <c r="D3497" s="84" t="s">
        <v>3764</v>
      </c>
      <c r="E3497" s="70">
        <v>100</v>
      </c>
      <c r="F3497" s="69" t="s">
        <v>32</v>
      </c>
      <c r="G3497" s="70">
        <v>11913</v>
      </c>
      <c r="H3497" s="80" t="s">
        <v>33</v>
      </c>
      <c r="I3497" s="80">
        <v>0</v>
      </c>
      <c r="J3497" s="162">
        <v>6.6162840396990122E-2</v>
      </c>
      <c r="K3497" s="162">
        <v>0</v>
      </c>
      <c r="L3497" s="80">
        <v>5320882</v>
      </c>
    </row>
    <row r="3498" spans="1:12" ht="47.25" customHeight="1" x14ac:dyDescent="0.25">
      <c r="A3498" s="64">
        <v>2933</v>
      </c>
      <c r="B3498" s="69" t="s">
        <v>3734</v>
      </c>
      <c r="C3498" s="84" t="s">
        <v>74</v>
      </c>
      <c r="D3498" s="84" t="s">
        <v>3764</v>
      </c>
      <c r="E3498" s="70">
        <v>100</v>
      </c>
      <c r="F3498" s="69" t="s">
        <v>32</v>
      </c>
      <c r="G3498" s="70">
        <v>2159</v>
      </c>
      <c r="H3498" s="80" t="s">
        <v>33</v>
      </c>
      <c r="I3498" s="80">
        <v>0</v>
      </c>
      <c r="J3498" s="162">
        <v>1.1990730497532248E-2</v>
      </c>
      <c r="K3498" s="162">
        <v>0</v>
      </c>
      <c r="L3498" s="80">
        <v>3226591.47</v>
      </c>
    </row>
    <row r="3499" spans="1:12" ht="47.25" customHeight="1" x14ac:dyDescent="0.25">
      <c r="A3499" s="64">
        <v>2934</v>
      </c>
      <c r="B3499" s="69" t="s">
        <v>3735</v>
      </c>
      <c r="C3499" s="84" t="s">
        <v>74</v>
      </c>
      <c r="D3499" s="84" t="s">
        <v>3764</v>
      </c>
      <c r="E3499" s="70">
        <v>100</v>
      </c>
      <c r="F3499" s="69" t="s">
        <v>32</v>
      </c>
      <c r="G3499" s="73">
        <v>6497</v>
      </c>
      <c r="H3499" s="80" t="s">
        <v>33</v>
      </c>
      <c r="I3499" s="80">
        <v>0</v>
      </c>
      <c r="J3499" s="162">
        <v>3.6083268199382589E-2</v>
      </c>
      <c r="K3499" s="162">
        <v>0</v>
      </c>
      <c r="L3499" s="72">
        <v>3932245.8</v>
      </c>
    </row>
    <row r="3500" spans="1:12" ht="47.25" customHeight="1" x14ac:dyDescent="0.25">
      <c r="A3500" s="64">
        <v>2935</v>
      </c>
      <c r="B3500" s="69" t="s">
        <v>3736</v>
      </c>
      <c r="C3500" s="84" t="s">
        <v>74</v>
      </c>
      <c r="D3500" s="84" t="s">
        <v>3764</v>
      </c>
      <c r="E3500" s="70">
        <v>100</v>
      </c>
      <c r="F3500" s="69" t="s">
        <v>32</v>
      </c>
      <c r="G3500" s="70">
        <v>3728</v>
      </c>
      <c r="H3500" s="80" t="s">
        <v>33</v>
      </c>
      <c r="I3500" s="80">
        <v>0</v>
      </c>
      <c r="J3500" s="162">
        <v>2.0704698144881989E-2</v>
      </c>
      <c r="K3500" s="162">
        <v>0</v>
      </c>
      <c r="L3500" s="80">
        <v>3679772</v>
      </c>
    </row>
    <row r="3501" spans="1:12" ht="47.25" customHeight="1" x14ac:dyDescent="0.25">
      <c r="A3501" s="64">
        <v>2936</v>
      </c>
      <c r="B3501" s="69" t="s">
        <v>3737</v>
      </c>
      <c r="C3501" s="84" t="s">
        <v>74</v>
      </c>
      <c r="D3501" s="84" t="s">
        <v>3764</v>
      </c>
      <c r="E3501" s="70">
        <v>100</v>
      </c>
      <c r="F3501" s="69" t="s">
        <v>32</v>
      </c>
      <c r="G3501" s="70">
        <v>3840</v>
      </c>
      <c r="H3501" s="80" t="s">
        <v>33</v>
      </c>
      <c r="I3501" s="80">
        <v>0</v>
      </c>
      <c r="J3501" s="162">
        <v>2.1326727702882738E-2</v>
      </c>
      <c r="K3501" s="162">
        <v>0</v>
      </c>
      <c r="L3501" s="80">
        <v>9530171</v>
      </c>
    </row>
    <row r="3502" spans="1:12" ht="47.25" customHeight="1" x14ac:dyDescent="0.25">
      <c r="A3502" s="64">
        <v>2937</v>
      </c>
      <c r="B3502" s="69" t="s">
        <v>3738</v>
      </c>
      <c r="C3502" s="84" t="s">
        <v>74</v>
      </c>
      <c r="D3502" s="84" t="s">
        <v>3764</v>
      </c>
      <c r="E3502" s="70">
        <v>100</v>
      </c>
      <c r="F3502" s="69" t="s">
        <v>32</v>
      </c>
      <c r="G3502" s="70">
        <v>6086</v>
      </c>
      <c r="H3502" s="80" t="s">
        <v>33</v>
      </c>
      <c r="I3502" s="80">
        <v>0</v>
      </c>
      <c r="J3502" s="162">
        <v>3.3800641874933424E-2</v>
      </c>
      <c r="K3502" s="162">
        <v>0</v>
      </c>
      <c r="L3502" s="80">
        <v>3922330.95</v>
      </c>
    </row>
    <row r="3503" spans="1:12" ht="47.25" customHeight="1" x14ac:dyDescent="0.25">
      <c r="A3503" s="64">
        <v>2938</v>
      </c>
      <c r="B3503" s="69" t="s">
        <v>3739</v>
      </c>
      <c r="C3503" s="84" t="s">
        <v>74</v>
      </c>
      <c r="D3503" s="84" t="s">
        <v>3764</v>
      </c>
      <c r="E3503" s="70">
        <v>100</v>
      </c>
      <c r="F3503" s="69" t="s">
        <v>32</v>
      </c>
      <c r="G3503" s="70">
        <v>3463</v>
      </c>
      <c r="H3503" s="80" t="s">
        <v>33</v>
      </c>
      <c r="I3503" s="80">
        <v>0</v>
      </c>
      <c r="J3503" s="162">
        <v>1.9232931779969511E-2</v>
      </c>
      <c r="K3503" s="162">
        <v>0</v>
      </c>
      <c r="L3503" s="80">
        <v>3589075.4</v>
      </c>
    </row>
    <row r="3504" spans="1:12" ht="47.25" customHeight="1" x14ac:dyDescent="0.25">
      <c r="A3504" s="64">
        <v>2939</v>
      </c>
      <c r="B3504" s="69" t="s">
        <v>3740</v>
      </c>
      <c r="C3504" s="84" t="s">
        <v>74</v>
      </c>
      <c r="D3504" s="84" t="s">
        <v>3764</v>
      </c>
      <c r="E3504" s="70">
        <v>100</v>
      </c>
      <c r="F3504" s="69" t="s">
        <v>32</v>
      </c>
      <c r="G3504" s="70">
        <v>3558</v>
      </c>
      <c r="H3504" s="80" t="s">
        <v>33</v>
      </c>
      <c r="I3504" s="80">
        <v>0</v>
      </c>
      <c r="J3504" s="162">
        <v>1.9760546137202288E-2</v>
      </c>
      <c r="K3504" s="162">
        <v>0</v>
      </c>
      <c r="L3504" s="80">
        <v>2535959.77</v>
      </c>
    </row>
    <row r="3505" spans="1:12" ht="47.25" customHeight="1" x14ac:dyDescent="0.25">
      <c r="A3505" s="64">
        <v>2940</v>
      </c>
      <c r="B3505" s="69" t="s">
        <v>3741</v>
      </c>
      <c r="C3505" s="84" t="s">
        <v>74</v>
      </c>
      <c r="D3505" s="84" t="s">
        <v>3764</v>
      </c>
      <c r="E3505" s="70">
        <v>100</v>
      </c>
      <c r="F3505" s="69" t="s">
        <v>32</v>
      </c>
      <c r="G3505" s="73">
        <v>10386</v>
      </c>
      <c r="H3505" s="80" t="s">
        <v>33</v>
      </c>
      <c r="I3505" s="80">
        <v>0</v>
      </c>
      <c r="J3505" s="162">
        <v>5.7682133833890654E-2</v>
      </c>
      <c r="K3505" s="162">
        <v>0</v>
      </c>
      <c r="L3505" s="80">
        <v>6731100</v>
      </c>
    </row>
    <row r="3506" spans="1:12" ht="47.25" customHeight="1" x14ac:dyDescent="0.25">
      <c r="A3506" s="64">
        <v>2941</v>
      </c>
      <c r="B3506" s="69" t="s">
        <v>3742</v>
      </c>
      <c r="C3506" s="84" t="s">
        <v>74</v>
      </c>
      <c r="D3506" s="84" t="s">
        <v>3764</v>
      </c>
      <c r="E3506" s="70">
        <v>100</v>
      </c>
      <c r="F3506" s="69" t="s">
        <v>32</v>
      </c>
      <c r="G3506" s="70">
        <v>9424</v>
      </c>
      <c r="H3506" s="80" t="s">
        <v>33</v>
      </c>
      <c r="I3506" s="80">
        <v>0</v>
      </c>
      <c r="J3506" s="162">
        <v>5.2339344237491384E-2</v>
      </c>
      <c r="K3506" s="162">
        <v>0</v>
      </c>
      <c r="L3506" s="80">
        <v>3813962.87</v>
      </c>
    </row>
    <row r="3507" spans="1:12" ht="47.25" customHeight="1" x14ac:dyDescent="0.25">
      <c r="A3507" s="64">
        <v>2942</v>
      </c>
      <c r="B3507" s="69" t="s">
        <v>3743</v>
      </c>
      <c r="C3507" s="84" t="s">
        <v>74</v>
      </c>
      <c r="D3507" s="84" t="s">
        <v>3764</v>
      </c>
      <c r="E3507" s="70">
        <v>100</v>
      </c>
      <c r="F3507" s="69" t="s">
        <v>32</v>
      </c>
      <c r="G3507" s="70">
        <v>8321</v>
      </c>
      <c r="H3507" s="80" t="s">
        <v>33</v>
      </c>
      <c r="I3507" s="80">
        <v>0</v>
      </c>
      <c r="J3507" s="162">
        <v>4.6213463858251889E-2</v>
      </c>
      <c r="K3507" s="162">
        <v>0</v>
      </c>
      <c r="L3507" s="80">
        <v>2818420.52</v>
      </c>
    </row>
    <row r="3508" spans="1:12" ht="47.25" customHeight="1" x14ac:dyDescent="0.25">
      <c r="A3508" s="64">
        <v>2943</v>
      </c>
      <c r="B3508" s="69" t="s">
        <v>3744</v>
      </c>
      <c r="C3508" s="84" t="s">
        <v>74</v>
      </c>
      <c r="D3508" s="84" t="s">
        <v>3764</v>
      </c>
      <c r="E3508" s="70">
        <v>100</v>
      </c>
      <c r="F3508" s="69" t="s">
        <v>32</v>
      </c>
      <c r="G3508" s="70">
        <v>3660</v>
      </c>
      <c r="H3508" s="80" t="s">
        <v>33</v>
      </c>
      <c r="I3508" s="80">
        <v>0</v>
      </c>
      <c r="J3508" s="162">
        <v>2.0327037341810111E-2</v>
      </c>
      <c r="K3508" s="162">
        <v>0</v>
      </c>
      <c r="L3508" s="80">
        <v>2632949</v>
      </c>
    </row>
    <row r="3509" spans="1:12" ht="47.25" customHeight="1" x14ac:dyDescent="0.25">
      <c r="A3509" s="64">
        <v>2944</v>
      </c>
      <c r="B3509" s="69" t="s">
        <v>3745</v>
      </c>
      <c r="C3509" s="84" t="s">
        <v>74</v>
      </c>
      <c r="D3509" s="84" t="s">
        <v>3764</v>
      </c>
      <c r="E3509" s="70">
        <v>100</v>
      </c>
      <c r="F3509" s="69" t="s">
        <v>32</v>
      </c>
      <c r="G3509" s="70">
        <v>8375</v>
      </c>
      <c r="H3509" s="80" t="s">
        <v>33</v>
      </c>
      <c r="I3509" s="80">
        <v>0</v>
      </c>
      <c r="J3509" s="162">
        <v>4.6513370966573681E-2</v>
      </c>
      <c r="K3509" s="162">
        <v>0</v>
      </c>
      <c r="L3509" s="80">
        <v>6063883</v>
      </c>
    </row>
    <row r="3510" spans="1:12" ht="47.25" customHeight="1" x14ac:dyDescent="0.25">
      <c r="A3510" s="64">
        <v>2945</v>
      </c>
      <c r="B3510" s="69" t="s">
        <v>3746</v>
      </c>
      <c r="C3510" s="84" t="s">
        <v>74</v>
      </c>
      <c r="D3510" s="84" t="s">
        <v>3764</v>
      </c>
      <c r="E3510" s="70">
        <v>100</v>
      </c>
      <c r="F3510" s="69" t="s">
        <v>32</v>
      </c>
      <c r="G3510" s="70">
        <v>7455</v>
      </c>
      <c r="H3510" s="80" t="s">
        <v>33</v>
      </c>
      <c r="I3510" s="80">
        <v>0</v>
      </c>
      <c r="J3510" s="162">
        <v>4.1403842454424689E-2</v>
      </c>
      <c r="K3510" s="162">
        <v>0</v>
      </c>
      <c r="L3510" s="80">
        <v>2669010</v>
      </c>
    </row>
    <row r="3511" spans="1:12" ht="47.25" customHeight="1" x14ac:dyDescent="0.25">
      <c r="A3511" s="64">
        <v>2946</v>
      </c>
      <c r="B3511" s="69" t="s">
        <v>3747</v>
      </c>
      <c r="C3511" s="84" t="s">
        <v>74</v>
      </c>
      <c r="D3511" s="84" t="s">
        <v>3764</v>
      </c>
      <c r="E3511" s="70">
        <v>100</v>
      </c>
      <c r="F3511" s="69" t="s">
        <v>32</v>
      </c>
      <c r="G3511" s="73">
        <v>32371</v>
      </c>
      <c r="H3511" s="80" t="s">
        <v>33</v>
      </c>
      <c r="I3511" s="72">
        <v>55</v>
      </c>
      <c r="J3511" s="162">
        <v>0.17978320376823362</v>
      </c>
      <c r="K3511" s="162">
        <v>2.4882907820560094E-6</v>
      </c>
      <c r="L3511" s="80">
        <v>20047609</v>
      </c>
    </row>
    <row r="3512" spans="1:12" ht="47.25" customHeight="1" x14ac:dyDescent="0.25">
      <c r="A3512" s="64">
        <v>2947</v>
      </c>
      <c r="B3512" s="69" t="s">
        <v>3748</v>
      </c>
      <c r="C3512" s="84" t="s">
        <v>74</v>
      </c>
      <c r="D3512" s="84" t="s">
        <v>3764</v>
      </c>
      <c r="E3512" s="70">
        <v>100</v>
      </c>
      <c r="F3512" s="69" t="s">
        <v>32</v>
      </c>
      <c r="G3512" s="73">
        <v>3326</v>
      </c>
      <c r="H3512" s="80" t="s">
        <v>33</v>
      </c>
      <c r="I3512" s="72">
        <v>65.2</v>
      </c>
      <c r="J3512" s="162">
        <v>1.8472056338486455E-2</v>
      </c>
      <c r="K3512" s="162">
        <v>2.9497556180009426E-6</v>
      </c>
      <c r="L3512" s="80">
        <v>7837189.7999999998</v>
      </c>
    </row>
    <row r="3513" spans="1:12" ht="47.25" customHeight="1" x14ac:dyDescent="0.25">
      <c r="A3513" s="64">
        <v>2948</v>
      </c>
      <c r="B3513" s="69" t="s">
        <v>3749</v>
      </c>
      <c r="C3513" s="84" t="s">
        <v>74</v>
      </c>
      <c r="D3513" s="84" t="s">
        <v>3764</v>
      </c>
      <c r="E3513" s="70">
        <v>100</v>
      </c>
      <c r="F3513" s="69" t="s">
        <v>32</v>
      </c>
      <c r="G3513" s="73">
        <v>11229</v>
      </c>
      <c r="H3513" s="80" t="s">
        <v>33</v>
      </c>
      <c r="I3513" s="80">
        <v>0</v>
      </c>
      <c r="J3513" s="162">
        <v>6.2364017024914134E-2</v>
      </c>
      <c r="K3513" s="162">
        <v>0</v>
      </c>
      <c r="L3513" s="80">
        <v>1634031</v>
      </c>
    </row>
    <row r="3514" spans="1:12" ht="63" customHeight="1" x14ac:dyDescent="0.25">
      <c r="A3514" s="64">
        <v>2949</v>
      </c>
      <c r="B3514" s="69" t="s">
        <v>3750</v>
      </c>
      <c r="C3514" s="84" t="s">
        <v>74</v>
      </c>
      <c r="D3514" s="84" t="s">
        <v>3764</v>
      </c>
      <c r="E3514" s="70">
        <v>100</v>
      </c>
      <c r="F3514" s="69" t="s">
        <v>32</v>
      </c>
      <c r="G3514" s="73">
        <v>135524</v>
      </c>
      <c r="H3514" s="80" t="s">
        <v>33</v>
      </c>
      <c r="I3514" s="80">
        <v>0</v>
      </c>
      <c r="J3514" s="162">
        <v>0.75267798052226043</v>
      </c>
      <c r="K3514" s="162">
        <v>0</v>
      </c>
      <c r="L3514" s="80">
        <v>36670910.990000002</v>
      </c>
    </row>
    <row r="3515" spans="1:12" ht="63" customHeight="1" x14ac:dyDescent="0.25">
      <c r="A3515" s="64">
        <v>2950</v>
      </c>
      <c r="B3515" s="71" t="s">
        <v>3751</v>
      </c>
      <c r="C3515" s="84" t="s">
        <v>74</v>
      </c>
      <c r="D3515" s="84" t="s">
        <v>3764</v>
      </c>
      <c r="E3515" s="73">
        <v>100</v>
      </c>
      <c r="F3515" s="71" t="s">
        <v>3752</v>
      </c>
      <c r="G3515" s="73">
        <v>26</v>
      </c>
      <c r="H3515" s="72" t="s">
        <v>15</v>
      </c>
      <c r="I3515" s="72">
        <v>0</v>
      </c>
      <c r="J3515" s="164">
        <v>6.5043642658132542E-5</v>
      </c>
      <c r="K3515" s="164">
        <v>0</v>
      </c>
      <c r="L3515" s="72">
        <v>37938956.200000003</v>
      </c>
    </row>
    <row r="3516" spans="1:12" ht="47.25" customHeight="1" x14ac:dyDescent="0.25">
      <c r="A3516" s="64">
        <v>2951</v>
      </c>
      <c r="B3516" s="71" t="s">
        <v>3753</v>
      </c>
      <c r="C3516" s="84" t="s">
        <v>74</v>
      </c>
      <c r="D3516" s="84" t="s">
        <v>3764</v>
      </c>
      <c r="E3516" s="73">
        <v>100</v>
      </c>
      <c r="F3516" s="71" t="s">
        <v>3754</v>
      </c>
      <c r="G3516" s="73">
        <v>31</v>
      </c>
      <c r="H3516" s="72" t="s">
        <v>15</v>
      </c>
      <c r="I3516" s="72">
        <v>2973.4</v>
      </c>
      <c r="J3516" s="164">
        <v>7.755203547700418E-5</v>
      </c>
      <c r="K3516" s="164">
        <v>6.6345923638153038E-5</v>
      </c>
      <c r="L3516" s="72">
        <v>37951414</v>
      </c>
    </row>
    <row r="3517" spans="1:12" ht="94.5" customHeight="1" x14ac:dyDescent="0.25">
      <c r="A3517" s="64">
        <v>2952</v>
      </c>
      <c r="B3517" s="71" t="s">
        <v>3755</v>
      </c>
      <c r="C3517" s="84" t="s">
        <v>74</v>
      </c>
      <c r="D3517" s="84" t="s">
        <v>3764</v>
      </c>
      <c r="E3517" s="70">
        <v>100</v>
      </c>
      <c r="F3517" s="69" t="s">
        <v>3756</v>
      </c>
      <c r="G3517" s="70">
        <v>15</v>
      </c>
      <c r="H3517" s="80" t="s">
        <v>3757</v>
      </c>
      <c r="I3517" s="80">
        <v>0</v>
      </c>
      <c r="J3517" s="162">
        <v>8.2475120142882092E-5</v>
      </c>
      <c r="K3517" s="162">
        <v>0</v>
      </c>
      <c r="L3517" s="80">
        <v>8852935</v>
      </c>
    </row>
    <row r="3518" spans="1:12" ht="94.5" customHeight="1" x14ac:dyDescent="0.25">
      <c r="A3518" s="64">
        <v>2953</v>
      </c>
      <c r="B3518" s="71" t="s">
        <v>3758</v>
      </c>
      <c r="C3518" s="84" t="s">
        <v>74</v>
      </c>
      <c r="D3518" s="84" t="s">
        <v>3764</v>
      </c>
      <c r="E3518" s="70">
        <v>100</v>
      </c>
      <c r="F3518" s="69" t="s">
        <v>3759</v>
      </c>
      <c r="G3518" s="73">
        <v>42</v>
      </c>
      <c r="H3518" s="80" t="s">
        <v>3760</v>
      </c>
      <c r="I3518" s="80">
        <v>0</v>
      </c>
      <c r="J3518" s="184" t="s">
        <v>201</v>
      </c>
      <c r="K3518" s="183" t="s">
        <v>201</v>
      </c>
      <c r="L3518" s="80">
        <v>575006711</v>
      </c>
    </row>
    <row r="3519" spans="1:12" ht="31.5" customHeight="1" x14ac:dyDescent="0.25">
      <c r="A3519" s="64">
        <v>2954</v>
      </c>
      <c r="B3519" s="71" t="s">
        <v>3761</v>
      </c>
      <c r="C3519" s="84" t="s">
        <v>74</v>
      </c>
      <c r="D3519" s="84" t="s">
        <v>3764</v>
      </c>
      <c r="E3519" s="70">
        <v>100</v>
      </c>
      <c r="F3519" s="69" t="s">
        <v>3762</v>
      </c>
      <c r="G3519" s="70">
        <v>585</v>
      </c>
      <c r="H3519" s="80" t="s">
        <v>33</v>
      </c>
      <c r="I3519" s="80">
        <v>348.3</v>
      </c>
      <c r="J3519" s="162">
        <v>0.24853534087577905</v>
      </c>
      <c r="K3519" s="162">
        <v>6.9196189965237616E-6</v>
      </c>
      <c r="L3519" s="80">
        <v>3408170.98</v>
      </c>
    </row>
    <row r="3520" spans="1:12" ht="15.75" customHeight="1" x14ac:dyDescent="0.25">
      <c r="A3520" s="188">
        <v>2955</v>
      </c>
      <c r="B3520" s="208" t="s">
        <v>3763</v>
      </c>
      <c r="C3520" s="208" t="s">
        <v>78</v>
      </c>
      <c r="D3520" s="208" t="s">
        <v>3764</v>
      </c>
      <c r="E3520" s="214">
        <v>100</v>
      </c>
      <c r="F3520" s="208" t="s">
        <v>83</v>
      </c>
      <c r="G3520" s="87">
        <v>4504</v>
      </c>
      <c r="H3520" s="80" t="s">
        <v>84</v>
      </c>
      <c r="I3520" s="81">
        <v>23140228</v>
      </c>
      <c r="J3520" s="162">
        <v>2.4076030221832502E-2</v>
      </c>
      <c r="K3520" s="162">
        <v>5.383698053351068E-2</v>
      </c>
      <c r="L3520" s="81">
        <v>23140228</v>
      </c>
    </row>
    <row r="3521" spans="1:12" ht="15.75" customHeight="1" x14ac:dyDescent="0.25">
      <c r="A3521" s="188"/>
      <c r="B3521" s="196" t="s">
        <v>3763</v>
      </c>
      <c r="C3521" s="196" t="s">
        <v>78</v>
      </c>
      <c r="D3521" s="196" t="s">
        <v>3764</v>
      </c>
      <c r="E3521" s="199">
        <v>1</v>
      </c>
      <c r="F3521" s="196" t="s">
        <v>83</v>
      </c>
      <c r="G3521" s="87">
        <v>72759</v>
      </c>
      <c r="H3521" s="80" t="s">
        <v>85</v>
      </c>
      <c r="I3521" s="81">
        <v>71417177</v>
      </c>
      <c r="J3521" s="162">
        <v>0.3889315903442076</v>
      </c>
      <c r="K3521" s="162">
        <v>0.1661558895576693</v>
      </c>
      <c r="L3521" s="81">
        <v>65509792</v>
      </c>
    </row>
    <row r="3522" spans="1:12" ht="31.5" customHeight="1" x14ac:dyDescent="0.25">
      <c r="A3522" s="188"/>
      <c r="B3522" s="196" t="s">
        <v>3763</v>
      </c>
      <c r="C3522" s="196" t="s">
        <v>78</v>
      </c>
      <c r="D3522" s="196" t="s">
        <v>3764</v>
      </c>
      <c r="E3522" s="199">
        <v>1</v>
      </c>
      <c r="F3522" s="196" t="s">
        <v>83</v>
      </c>
      <c r="G3522" s="87">
        <v>6894</v>
      </c>
      <c r="H3522" s="80" t="s">
        <v>86</v>
      </c>
      <c r="I3522" s="81">
        <v>2628433</v>
      </c>
      <c r="J3522" s="162">
        <v>3.6851721214323549E-2</v>
      </c>
      <c r="K3522" s="162">
        <v>6.1151902329846138E-3</v>
      </c>
      <c r="L3522" s="81">
        <v>2628433</v>
      </c>
    </row>
    <row r="3523" spans="1:12" ht="15.75" customHeight="1" x14ac:dyDescent="0.25">
      <c r="A3523" s="188"/>
      <c r="B3523" s="196" t="s">
        <v>3763</v>
      </c>
      <c r="C3523" s="196" t="s">
        <v>78</v>
      </c>
      <c r="D3523" s="196" t="s">
        <v>3764</v>
      </c>
      <c r="E3523" s="199">
        <v>1</v>
      </c>
      <c r="F3523" s="196" t="s">
        <v>83</v>
      </c>
      <c r="G3523" s="87">
        <v>11636</v>
      </c>
      <c r="H3523" s="80" t="s">
        <v>87</v>
      </c>
      <c r="I3523" s="81">
        <v>30025124</v>
      </c>
      <c r="J3523" s="162">
        <v>6.2199975058002441E-2</v>
      </c>
      <c r="K3523" s="162">
        <v>6.9855060041078443E-2</v>
      </c>
      <c r="L3523" s="81">
        <v>30025124</v>
      </c>
    </row>
    <row r="3524" spans="1:12" ht="31.5" customHeight="1" x14ac:dyDescent="0.25">
      <c r="A3524" s="188"/>
      <c r="B3524" s="196" t="s">
        <v>3763</v>
      </c>
      <c r="C3524" s="196" t="s">
        <v>78</v>
      </c>
      <c r="D3524" s="196" t="s">
        <v>3764</v>
      </c>
      <c r="E3524" s="199">
        <v>1</v>
      </c>
      <c r="F3524" s="196" t="s">
        <v>83</v>
      </c>
      <c r="G3524" s="87">
        <v>2099</v>
      </c>
      <c r="H3524" s="80" t="s">
        <v>88</v>
      </c>
      <c r="I3524" s="81">
        <v>85958808</v>
      </c>
      <c r="J3524" s="162">
        <v>1.1220157068300715E-2</v>
      </c>
      <c r="K3524" s="162">
        <v>0.19998777336938003</v>
      </c>
      <c r="L3524" s="81">
        <v>85953808</v>
      </c>
    </row>
    <row r="3525" spans="1:12" ht="15.75" customHeight="1" x14ac:dyDescent="0.25">
      <c r="A3525" s="188"/>
      <c r="B3525" s="196" t="s">
        <v>3763</v>
      </c>
      <c r="C3525" s="196" t="s">
        <v>78</v>
      </c>
      <c r="D3525" s="196" t="s">
        <v>3764</v>
      </c>
      <c r="E3525" s="199">
        <v>1</v>
      </c>
      <c r="F3525" s="196" t="s">
        <v>83</v>
      </c>
      <c r="G3525" s="87">
        <v>739</v>
      </c>
      <c r="H3525" s="80" t="s">
        <v>89</v>
      </c>
      <c r="I3525" s="81">
        <v>7593638</v>
      </c>
      <c r="J3525" s="162">
        <v>3.9503078006070643E-3</v>
      </c>
      <c r="K3525" s="162">
        <v>1.7667005752256503E-2</v>
      </c>
      <c r="L3525" s="81">
        <v>7593638</v>
      </c>
    </row>
    <row r="3526" spans="1:12" ht="31.5" customHeight="1" x14ac:dyDescent="0.25">
      <c r="A3526" s="64">
        <v>2956</v>
      </c>
      <c r="B3526" s="109" t="s">
        <v>3765</v>
      </c>
      <c r="C3526" s="69" t="s">
        <v>78</v>
      </c>
      <c r="D3526" s="84" t="s">
        <v>3764</v>
      </c>
      <c r="E3526" s="70">
        <v>100</v>
      </c>
      <c r="F3526" s="69" t="s">
        <v>202</v>
      </c>
      <c r="G3526" s="70" t="s">
        <v>201</v>
      </c>
      <c r="H3526" s="80" t="s">
        <v>201</v>
      </c>
      <c r="I3526" s="80">
        <f t="shared" ref="I3526" si="28">L3526+N3526</f>
        <v>12846600</v>
      </c>
      <c r="J3526" s="162" t="s">
        <v>201</v>
      </c>
      <c r="K3526" s="162">
        <v>2.2781682538064723</v>
      </c>
      <c r="L3526" s="12">
        <v>12846600</v>
      </c>
    </row>
    <row r="3527" spans="1:12" ht="63" customHeight="1" x14ac:dyDescent="0.25">
      <c r="A3527" s="64">
        <v>2957</v>
      </c>
      <c r="B3527" s="82" t="s">
        <v>3766</v>
      </c>
      <c r="C3527" s="13" t="s">
        <v>74</v>
      </c>
      <c r="D3527" s="84" t="s">
        <v>3764</v>
      </c>
      <c r="E3527" s="83">
        <v>100</v>
      </c>
      <c r="F3527" s="13" t="s">
        <v>32</v>
      </c>
      <c r="G3527" s="83">
        <v>161</v>
      </c>
      <c r="H3527" s="13" t="s">
        <v>136</v>
      </c>
      <c r="I3527" s="14">
        <v>0</v>
      </c>
      <c r="J3527" s="169">
        <v>8.9416748962607316E-4</v>
      </c>
      <c r="K3527" s="169">
        <v>0</v>
      </c>
      <c r="L3527" s="14">
        <v>10927696</v>
      </c>
    </row>
    <row r="3528" spans="1:12" ht="31.5" customHeight="1" x14ac:dyDescent="0.25">
      <c r="A3528" s="5">
        <v>2958</v>
      </c>
      <c r="B3528" s="84" t="s">
        <v>3767</v>
      </c>
      <c r="C3528" s="84" t="s">
        <v>74</v>
      </c>
      <c r="D3528" s="84" t="s">
        <v>3768</v>
      </c>
      <c r="E3528" s="76">
        <v>100</v>
      </c>
      <c r="F3528" s="84" t="s">
        <v>3769</v>
      </c>
      <c r="G3528" s="7">
        <v>888</v>
      </c>
      <c r="H3528" s="20" t="s">
        <v>15</v>
      </c>
      <c r="I3528" s="21">
        <v>64135703.5</v>
      </c>
      <c r="J3528" s="165">
        <v>4.8825271124586199E-3</v>
      </c>
      <c r="K3528" s="165">
        <v>0.13350031458720779</v>
      </c>
      <c r="L3528" s="21">
        <v>65291714.329999998</v>
      </c>
    </row>
    <row r="3529" spans="1:12" ht="31.5" customHeight="1" x14ac:dyDescent="0.25">
      <c r="A3529" s="64">
        <v>2959</v>
      </c>
      <c r="B3529" s="84" t="s">
        <v>3770</v>
      </c>
      <c r="C3529" s="84" t="s">
        <v>74</v>
      </c>
      <c r="D3529" s="84" t="s">
        <v>3768</v>
      </c>
      <c r="E3529" s="76">
        <v>100</v>
      </c>
      <c r="F3529" s="84" t="s">
        <v>3769</v>
      </c>
      <c r="G3529" s="7">
        <v>307</v>
      </c>
      <c r="H3529" s="20" t="s">
        <v>15</v>
      </c>
      <c r="I3529" s="21">
        <v>29781188.640000001</v>
      </c>
      <c r="J3529" s="165">
        <v>1.6879907922576537E-3</v>
      </c>
      <c r="K3529" s="165">
        <v>6.1990402151291264E-2</v>
      </c>
      <c r="L3529" s="21">
        <v>30049637.920000002</v>
      </c>
    </row>
    <row r="3530" spans="1:12" ht="31.5" customHeight="1" x14ac:dyDescent="0.25">
      <c r="A3530" s="64">
        <v>2960</v>
      </c>
      <c r="B3530" s="84" t="s">
        <v>3771</v>
      </c>
      <c r="C3530" s="84" t="s">
        <v>74</v>
      </c>
      <c r="D3530" s="84" t="s">
        <v>3768</v>
      </c>
      <c r="E3530" s="76">
        <v>100</v>
      </c>
      <c r="F3530" s="84" t="s">
        <v>278</v>
      </c>
      <c r="G3530" s="7">
        <v>555</v>
      </c>
      <c r="H3530" s="20" t="s">
        <v>15</v>
      </c>
      <c r="I3530" s="21">
        <v>45103345.219999999</v>
      </c>
      <c r="J3530" s="165">
        <v>3.0515794452866374E-3</v>
      </c>
      <c r="K3530" s="165">
        <v>9.3883912504451356E-2</v>
      </c>
      <c r="L3530" s="21">
        <v>45576230.719999999</v>
      </c>
    </row>
    <row r="3531" spans="1:12" ht="31.5" customHeight="1" x14ac:dyDescent="0.25">
      <c r="A3531" s="5">
        <v>2961</v>
      </c>
      <c r="B3531" s="84" t="s">
        <v>3772</v>
      </c>
      <c r="C3531" s="84" t="s">
        <v>74</v>
      </c>
      <c r="D3531" s="84" t="s">
        <v>3768</v>
      </c>
      <c r="E3531" s="76">
        <v>100</v>
      </c>
      <c r="F3531" s="84" t="s">
        <v>3769</v>
      </c>
      <c r="G3531" s="7">
        <v>75</v>
      </c>
      <c r="H3531" s="20" t="s">
        <v>15</v>
      </c>
      <c r="I3531" s="21">
        <v>18615777.010000002</v>
      </c>
      <c r="J3531" s="165">
        <v>4.1237560071441054E-4</v>
      </c>
      <c r="K3531" s="165">
        <v>3.874927616752985E-2</v>
      </c>
      <c r="L3531" s="21">
        <v>18642777.010000002</v>
      </c>
    </row>
    <row r="3532" spans="1:12" ht="31.5" customHeight="1" x14ac:dyDescent="0.25">
      <c r="A3532" s="64">
        <v>2962</v>
      </c>
      <c r="B3532" s="84" t="s">
        <v>3773</v>
      </c>
      <c r="C3532" s="84" t="s">
        <v>74</v>
      </c>
      <c r="D3532" s="84" t="s">
        <v>3768</v>
      </c>
      <c r="E3532" s="76">
        <v>100</v>
      </c>
      <c r="F3532" s="84" t="s">
        <v>3769</v>
      </c>
      <c r="G3532" s="7">
        <v>43</v>
      </c>
      <c r="H3532" s="20" t="s">
        <v>15</v>
      </c>
      <c r="I3532" s="21">
        <v>13167447.76</v>
      </c>
      <c r="J3532" s="165">
        <v>2.3642867774292865E-4</v>
      </c>
      <c r="K3532" s="165">
        <v>2.7408421867090371E-2</v>
      </c>
      <c r="L3532" s="21">
        <v>13194982.76</v>
      </c>
    </row>
    <row r="3533" spans="1:12" ht="31.5" customHeight="1" x14ac:dyDescent="0.25">
      <c r="A3533" s="64">
        <v>2963</v>
      </c>
      <c r="B3533" s="84" t="s">
        <v>3774</v>
      </c>
      <c r="C3533" s="84" t="s">
        <v>74</v>
      </c>
      <c r="D3533" s="84" t="s">
        <v>3768</v>
      </c>
      <c r="E3533" s="76">
        <v>100</v>
      </c>
      <c r="F3533" s="84" t="s">
        <v>3769</v>
      </c>
      <c r="G3533" s="7">
        <v>38</v>
      </c>
      <c r="H3533" s="20" t="s">
        <v>15</v>
      </c>
      <c r="I3533" s="21">
        <v>15588026.310000001</v>
      </c>
      <c r="J3533" s="165">
        <v>2.0893697102863465E-4</v>
      </c>
      <c r="K3533" s="165">
        <v>3.2446925855871708E-2</v>
      </c>
      <c r="L3533" s="21">
        <v>15755866.060000001</v>
      </c>
    </row>
    <row r="3534" spans="1:12" ht="31.5" customHeight="1" x14ac:dyDescent="0.25">
      <c r="A3534" s="5">
        <v>2964</v>
      </c>
      <c r="B3534" s="84" t="s">
        <v>3775</v>
      </c>
      <c r="C3534" s="84" t="s">
        <v>74</v>
      </c>
      <c r="D3534" s="84" t="s">
        <v>3768</v>
      </c>
      <c r="E3534" s="76">
        <v>100</v>
      </c>
      <c r="F3534" s="84" t="s">
        <v>278</v>
      </c>
      <c r="G3534" s="7">
        <v>36</v>
      </c>
      <c r="H3534" s="20" t="s">
        <v>15</v>
      </c>
      <c r="I3534" s="21">
        <v>12928737.050000001</v>
      </c>
      <c r="J3534" s="165">
        <v>1.9794028834291705E-4</v>
      </c>
      <c r="K3534" s="165">
        <v>2.6911538646961108E-2</v>
      </c>
      <c r="L3534" s="21">
        <v>12994501.859999999</v>
      </c>
    </row>
    <row r="3535" spans="1:12" ht="31.5" customHeight="1" x14ac:dyDescent="0.25">
      <c r="A3535" s="64">
        <v>2965</v>
      </c>
      <c r="B3535" s="84" t="s">
        <v>3776</v>
      </c>
      <c r="C3535" s="84" t="s">
        <v>74</v>
      </c>
      <c r="D3535" s="84" t="s">
        <v>3768</v>
      </c>
      <c r="E3535" s="76">
        <v>100</v>
      </c>
      <c r="F3535" s="84" t="s">
        <v>3769</v>
      </c>
      <c r="G3535" s="7">
        <v>174</v>
      </c>
      <c r="H3535" s="20" t="s">
        <v>15</v>
      </c>
      <c r="I3535" s="21">
        <v>26239247.52</v>
      </c>
      <c r="J3535" s="165">
        <v>9.5671139365743234E-4</v>
      </c>
      <c r="K3535" s="165">
        <v>5.4617749666558364E-2</v>
      </c>
      <c r="L3535" s="21">
        <v>26611988.84</v>
      </c>
    </row>
    <row r="3536" spans="1:12" ht="31.5" customHeight="1" x14ac:dyDescent="0.25">
      <c r="A3536" s="64">
        <v>2966</v>
      </c>
      <c r="B3536" s="84" t="s">
        <v>3777</v>
      </c>
      <c r="C3536" s="84" t="s">
        <v>74</v>
      </c>
      <c r="D3536" s="84" t="s">
        <v>3768</v>
      </c>
      <c r="E3536" s="76">
        <v>100</v>
      </c>
      <c r="F3536" s="84" t="s">
        <v>3769</v>
      </c>
      <c r="G3536" s="7">
        <v>81</v>
      </c>
      <c r="H3536" s="20" t="s">
        <v>15</v>
      </c>
      <c r="I3536" s="21">
        <v>21398326.18</v>
      </c>
      <c r="J3536" s="165">
        <v>4.453656487715633E-4</v>
      </c>
      <c r="K3536" s="165">
        <v>4.4541232430227951E-2</v>
      </c>
      <c r="L3536" s="21">
        <v>21582539.129999999</v>
      </c>
    </row>
    <row r="3537" spans="1:12" ht="31.5" customHeight="1" x14ac:dyDescent="0.25">
      <c r="A3537" s="5">
        <v>2967</v>
      </c>
      <c r="B3537" s="84" t="s">
        <v>3778</v>
      </c>
      <c r="C3537" s="84" t="s">
        <v>74</v>
      </c>
      <c r="D3537" s="84" t="s">
        <v>3768</v>
      </c>
      <c r="E3537" s="76">
        <v>100</v>
      </c>
      <c r="F3537" s="84" t="s">
        <v>278</v>
      </c>
      <c r="G3537" s="7">
        <v>18</v>
      </c>
      <c r="H3537" s="20" t="s">
        <v>15</v>
      </c>
      <c r="I3537" s="21">
        <v>9886777.8300000001</v>
      </c>
      <c r="J3537" s="165">
        <v>9.8970144171458527E-5</v>
      </c>
      <c r="K3537" s="165">
        <v>2.0579612891574995E-2</v>
      </c>
      <c r="L3537" s="21">
        <v>9908897.8300000001</v>
      </c>
    </row>
    <row r="3538" spans="1:12" ht="31.5" customHeight="1" x14ac:dyDescent="0.25">
      <c r="A3538" s="64">
        <v>2968</v>
      </c>
      <c r="B3538" s="84" t="s">
        <v>3779</v>
      </c>
      <c r="C3538" s="84" t="s">
        <v>74</v>
      </c>
      <c r="D3538" s="84" t="s">
        <v>3768</v>
      </c>
      <c r="E3538" s="76">
        <v>100</v>
      </c>
      <c r="F3538" s="84" t="s">
        <v>278</v>
      </c>
      <c r="G3538" s="7">
        <v>40</v>
      </c>
      <c r="H3538" s="20" t="s">
        <v>15</v>
      </c>
      <c r="I3538" s="21">
        <v>7340058.1500000004</v>
      </c>
      <c r="J3538" s="165">
        <v>2.1993365371435227E-4</v>
      </c>
      <c r="K3538" s="165">
        <v>1.5278542506568099E-2</v>
      </c>
      <c r="L3538" s="21">
        <v>7710218.6399999997</v>
      </c>
    </row>
    <row r="3539" spans="1:12" ht="31.5" customHeight="1" x14ac:dyDescent="0.25">
      <c r="A3539" s="64">
        <v>2969</v>
      </c>
      <c r="B3539" s="84" t="s">
        <v>3780</v>
      </c>
      <c r="C3539" s="84" t="s">
        <v>74</v>
      </c>
      <c r="D3539" s="84" t="s">
        <v>3768</v>
      </c>
      <c r="E3539" s="76">
        <v>100</v>
      </c>
      <c r="F3539" s="84" t="s">
        <v>278</v>
      </c>
      <c r="G3539" s="7">
        <v>12</v>
      </c>
      <c r="H3539" s="20" t="s">
        <v>15</v>
      </c>
      <c r="I3539" s="21">
        <v>7691176.6699999999</v>
      </c>
      <c r="J3539" s="165">
        <v>6.5980096114305685E-5</v>
      </c>
      <c r="K3539" s="165">
        <v>1.6009405821685471E-2</v>
      </c>
      <c r="L3539" s="21">
        <v>6905396.8200000003</v>
      </c>
    </row>
    <row r="3540" spans="1:12" ht="31.5" customHeight="1" x14ac:dyDescent="0.25">
      <c r="A3540" s="5">
        <v>2970</v>
      </c>
      <c r="B3540" s="84" t="s">
        <v>3781</v>
      </c>
      <c r="C3540" s="84" t="s">
        <v>74</v>
      </c>
      <c r="D3540" s="84" t="s">
        <v>3768</v>
      </c>
      <c r="E3540" s="76">
        <v>100</v>
      </c>
      <c r="F3540" s="84" t="s">
        <v>278</v>
      </c>
      <c r="G3540" s="7">
        <v>40</v>
      </c>
      <c r="H3540" s="20" t="s">
        <v>15</v>
      </c>
      <c r="I3540" s="21">
        <v>8920022.5700000003</v>
      </c>
      <c r="J3540" s="165">
        <v>2.1993365371435227E-4</v>
      </c>
      <c r="K3540" s="165">
        <v>1.8567283965630683E-2</v>
      </c>
      <c r="L3540" s="21">
        <v>8920022.5700000003</v>
      </c>
    </row>
    <row r="3541" spans="1:12" ht="31.5" customHeight="1" x14ac:dyDescent="0.25">
      <c r="A3541" s="64">
        <v>2971</v>
      </c>
      <c r="B3541" s="84" t="s">
        <v>3782</v>
      </c>
      <c r="C3541" s="84" t="s">
        <v>74</v>
      </c>
      <c r="D3541" s="84" t="s">
        <v>3768</v>
      </c>
      <c r="E3541" s="76">
        <v>100</v>
      </c>
      <c r="F3541" s="84" t="s">
        <v>3769</v>
      </c>
      <c r="G3541" s="7">
        <v>78</v>
      </c>
      <c r="H3541" s="20" t="s">
        <v>15</v>
      </c>
      <c r="I3541" s="21">
        <v>24693018.539999999</v>
      </c>
      <c r="J3541" s="165">
        <v>4.2887062474298687E-4</v>
      </c>
      <c r="K3541" s="165">
        <v>5.1399229497775048E-2</v>
      </c>
      <c r="L3541" s="21">
        <v>24876086.539999999</v>
      </c>
    </row>
    <row r="3542" spans="1:12" ht="31.5" customHeight="1" x14ac:dyDescent="0.25">
      <c r="A3542" s="64">
        <v>2972</v>
      </c>
      <c r="B3542" s="84" t="s">
        <v>3783</v>
      </c>
      <c r="C3542" s="84" t="s">
        <v>74</v>
      </c>
      <c r="D3542" s="84" t="s">
        <v>3768</v>
      </c>
      <c r="E3542" s="76">
        <v>100</v>
      </c>
      <c r="F3542" s="84" t="s">
        <v>3769</v>
      </c>
      <c r="G3542" s="7">
        <v>125</v>
      </c>
      <c r="H3542" s="20" t="s">
        <v>15</v>
      </c>
      <c r="I3542" s="21">
        <v>18068022.960000001</v>
      </c>
      <c r="J3542" s="165">
        <v>6.8729266785735085E-4</v>
      </c>
      <c r="K3542" s="165">
        <v>3.7609110331640681E-2</v>
      </c>
      <c r="L3542" s="21">
        <v>18261815.609999999</v>
      </c>
    </row>
    <row r="3543" spans="1:12" ht="31.5" customHeight="1" x14ac:dyDescent="0.25">
      <c r="A3543" s="5">
        <v>2973</v>
      </c>
      <c r="B3543" s="84" t="s">
        <v>3784</v>
      </c>
      <c r="C3543" s="84" t="s">
        <v>74</v>
      </c>
      <c r="D3543" s="84" t="s">
        <v>3768</v>
      </c>
      <c r="E3543" s="76">
        <v>100</v>
      </c>
      <c r="F3543" s="84" t="s">
        <v>3769</v>
      </c>
      <c r="G3543" s="7">
        <v>35</v>
      </c>
      <c r="H3543" s="20" t="s">
        <v>15</v>
      </c>
      <c r="I3543" s="21">
        <v>19781758.699999999</v>
      </c>
      <c r="J3543" s="165">
        <v>1.9244194700005821E-4</v>
      </c>
      <c r="K3543" s="165">
        <v>4.1176300647239865E-2</v>
      </c>
      <c r="L3543" s="21">
        <v>19850179.699999999</v>
      </c>
    </row>
    <row r="3544" spans="1:12" ht="31.5" customHeight="1" x14ac:dyDescent="0.25">
      <c r="A3544" s="64">
        <v>2974</v>
      </c>
      <c r="B3544" s="84" t="s">
        <v>3785</v>
      </c>
      <c r="C3544" s="84" t="s">
        <v>74</v>
      </c>
      <c r="D3544" s="84" t="s">
        <v>3768</v>
      </c>
      <c r="E3544" s="76">
        <v>100</v>
      </c>
      <c r="F3544" s="84" t="s">
        <v>278</v>
      </c>
      <c r="G3544" s="7">
        <v>23</v>
      </c>
      <c r="H3544" s="20" t="s">
        <v>15</v>
      </c>
      <c r="I3544" s="21">
        <v>7741408.7699999996</v>
      </c>
      <c r="J3544" s="165">
        <v>1.2646185088575256E-4</v>
      </c>
      <c r="K3544" s="165">
        <v>1.6113965385024104E-2</v>
      </c>
      <c r="L3544" s="21">
        <v>7741408.7699999996</v>
      </c>
    </row>
    <row r="3545" spans="1:12" ht="31.5" customHeight="1" x14ac:dyDescent="0.25">
      <c r="A3545" s="64">
        <v>2975</v>
      </c>
      <c r="B3545" s="84" t="s">
        <v>3786</v>
      </c>
      <c r="C3545" s="84" t="s">
        <v>74</v>
      </c>
      <c r="D3545" s="84" t="s">
        <v>3768</v>
      </c>
      <c r="E3545" s="76">
        <v>100</v>
      </c>
      <c r="F3545" s="84" t="s">
        <v>278</v>
      </c>
      <c r="G3545" s="7">
        <v>9</v>
      </c>
      <c r="H3545" s="20" t="s">
        <v>15</v>
      </c>
      <c r="I3545" s="21">
        <v>7383793.0499999998</v>
      </c>
      <c r="J3545" s="165">
        <v>4.9485072085729263E-5</v>
      </c>
      <c r="K3545" s="165">
        <v>1.5369577960922164E-2</v>
      </c>
      <c r="L3545" s="21">
        <v>7423409.5199999996</v>
      </c>
    </row>
    <row r="3546" spans="1:12" ht="31.5" customHeight="1" x14ac:dyDescent="0.25">
      <c r="A3546" s="5">
        <v>2976</v>
      </c>
      <c r="B3546" s="84" t="s">
        <v>3787</v>
      </c>
      <c r="C3546" s="84" t="s">
        <v>74</v>
      </c>
      <c r="D3546" s="84" t="s">
        <v>3768</v>
      </c>
      <c r="E3546" s="76">
        <v>100</v>
      </c>
      <c r="F3546" s="84" t="s">
        <v>258</v>
      </c>
      <c r="G3546" s="7">
        <v>237</v>
      </c>
      <c r="H3546" s="20" t="s">
        <v>15</v>
      </c>
      <c r="I3546" s="21">
        <v>30423960.640000001</v>
      </c>
      <c r="J3546" s="165">
        <v>1.3031068982575372E-3</v>
      </c>
      <c r="K3546" s="165">
        <v>6.3328350587576035E-2</v>
      </c>
      <c r="L3546" s="21">
        <v>31885002.5</v>
      </c>
    </row>
    <row r="3547" spans="1:12" ht="31.5" customHeight="1" x14ac:dyDescent="0.25">
      <c r="A3547" s="64">
        <v>2977</v>
      </c>
      <c r="B3547" s="20" t="s">
        <v>3788</v>
      </c>
      <c r="C3547" s="84" t="s">
        <v>74</v>
      </c>
      <c r="D3547" s="84" t="s">
        <v>3768</v>
      </c>
      <c r="E3547" s="76">
        <v>100</v>
      </c>
      <c r="F3547" s="84" t="s">
        <v>258</v>
      </c>
      <c r="G3547" s="7">
        <v>86</v>
      </c>
      <c r="H3547" s="20" t="s">
        <v>15</v>
      </c>
      <c r="I3547" s="21">
        <v>20787472.91</v>
      </c>
      <c r="J3547" s="165">
        <v>4.7285735548585731E-4</v>
      </c>
      <c r="K3547" s="165">
        <v>4.3269723750017954E-2</v>
      </c>
      <c r="L3547" s="21">
        <v>21712552.329999998</v>
      </c>
    </row>
    <row r="3548" spans="1:12" ht="31.5" customHeight="1" x14ac:dyDescent="0.25">
      <c r="A3548" s="64">
        <v>2978</v>
      </c>
      <c r="B3548" s="84" t="s">
        <v>2057</v>
      </c>
      <c r="C3548" s="84" t="s">
        <v>74</v>
      </c>
      <c r="D3548" s="84" t="s">
        <v>3768</v>
      </c>
      <c r="E3548" s="76">
        <v>100</v>
      </c>
      <c r="F3548" s="84" t="s">
        <v>293</v>
      </c>
      <c r="G3548" s="7">
        <v>546</v>
      </c>
      <c r="H3548" s="20" t="s">
        <v>15</v>
      </c>
      <c r="I3548" s="21">
        <v>7188041.7599999998</v>
      </c>
      <c r="J3548" s="165">
        <v>3.0020943732009084E-3</v>
      </c>
      <c r="K3548" s="165">
        <v>1.4962116011185356E-2</v>
      </c>
      <c r="L3548" s="21">
        <v>7188041.7599999998</v>
      </c>
    </row>
    <row r="3549" spans="1:12" ht="31.5" customHeight="1" x14ac:dyDescent="0.25">
      <c r="A3549" s="5">
        <v>2979</v>
      </c>
      <c r="B3549" s="20" t="s">
        <v>3723</v>
      </c>
      <c r="C3549" s="84" t="s">
        <v>74</v>
      </c>
      <c r="D3549" s="84" t="s">
        <v>3768</v>
      </c>
      <c r="E3549" s="76">
        <v>100</v>
      </c>
      <c r="F3549" s="84" t="s">
        <v>293</v>
      </c>
      <c r="G3549" s="7">
        <v>1090</v>
      </c>
      <c r="H3549" s="20" t="s">
        <v>15</v>
      </c>
      <c r="I3549" s="21">
        <v>15128862.050000001</v>
      </c>
      <c r="J3549" s="165">
        <v>5.9931920637160989E-3</v>
      </c>
      <c r="K3549" s="165">
        <v>3.1491162220142629E-2</v>
      </c>
      <c r="L3549" s="21">
        <v>15250862.050000001</v>
      </c>
    </row>
    <row r="3550" spans="1:12" ht="47.25" customHeight="1" x14ac:dyDescent="0.25">
      <c r="A3550" s="64">
        <v>2980</v>
      </c>
      <c r="B3550" s="20" t="s">
        <v>3789</v>
      </c>
      <c r="C3550" s="84" t="s">
        <v>78</v>
      </c>
      <c r="D3550" s="84" t="s">
        <v>3768</v>
      </c>
      <c r="E3550" s="76">
        <v>100</v>
      </c>
      <c r="F3550" s="84" t="s">
        <v>2618</v>
      </c>
      <c r="G3550" s="7">
        <v>540</v>
      </c>
      <c r="H3550" s="20" t="s">
        <v>15</v>
      </c>
      <c r="I3550" s="21">
        <v>37197933.799999997</v>
      </c>
      <c r="J3550" s="165">
        <v>2.9691043251437554E-3</v>
      </c>
      <c r="K3550" s="165">
        <v>7.7428570878529918E-2</v>
      </c>
      <c r="L3550" s="21">
        <v>71407742.609999999</v>
      </c>
    </row>
    <row r="3551" spans="1:12" ht="47.25" customHeight="1" x14ac:dyDescent="0.25">
      <c r="A3551" s="64">
        <v>2981</v>
      </c>
      <c r="B3551" s="84" t="s">
        <v>3790</v>
      </c>
      <c r="C3551" s="84" t="s">
        <v>74</v>
      </c>
      <c r="D3551" s="84" t="s">
        <v>3768</v>
      </c>
      <c r="E3551" s="76">
        <v>100</v>
      </c>
      <c r="F3551" s="84" t="s">
        <v>293</v>
      </c>
      <c r="G3551" s="7">
        <v>188</v>
      </c>
      <c r="H3551" s="20" t="s">
        <v>15</v>
      </c>
      <c r="I3551" s="21">
        <v>47700</v>
      </c>
      <c r="J3551" s="165">
        <v>1.0336881724574555E-3</v>
      </c>
      <c r="K3551" s="165">
        <v>9.9288924238740298E-5</v>
      </c>
      <c r="L3551" s="21">
        <v>10937810.220000001</v>
      </c>
    </row>
    <row r="3552" spans="1:12" ht="78.75" customHeight="1" x14ac:dyDescent="0.25">
      <c r="A3552" s="5">
        <v>2982</v>
      </c>
      <c r="B3552" s="20" t="s">
        <v>3791</v>
      </c>
      <c r="C3552" s="84" t="s">
        <v>74</v>
      </c>
      <c r="D3552" s="84" t="s">
        <v>3768</v>
      </c>
      <c r="E3552" s="76">
        <v>100</v>
      </c>
      <c r="F3552" s="84" t="s">
        <v>293</v>
      </c>
      <c r="G3552" s="7">
        <v>22</v>
      </c>
      <c r="H3552" s="20" t="s">
        <v>2111</v>
      </c>
      <c r="I3552" s="21">
        <v>4623641.97</v>
      </c>
      <c r="J3552" s="165">
        <v>1.2096350954289375E-4</v>
      </c>
      <c r="K3552" s="165">
        <v>9.6242439678488455E-3</v>
      </c>
      <c r="L3552" s="21">
        <v>4623641.97</v>
      </c>
    </row>
    <row r="3553" spans="1:12" ht="47.25" customHeight="1" x14ac:dyDescent="0.25">
      <c r="A3553" s="64">
        <v>2983</v>
      </c>
      <c r="B3553" s="84" t="s">
        <v>3792</v>
      </c>
      <c r="C3553" s="84" t="s">
        <v>74</v>
      </c>
      <c r="D3553" s="84" t="s">
        <v>3768</v>
      </c>
      <c r="E3553" s="76">
        <v>100</v>
      </c>
      <c r="F3553" s="84" t="s">
        <v>32</v>
      </c>
      <c r="G3553" s="76">
        <v>5042</v>
      </c>
      <c r="H3553" s="84" t="s">
        <v>33</v>
      </c>
      <c r="I3553" s="151">
        <v>11380</v>
      </c>
      <c r="J3553" s="173">
        <v>2.8002437780712177E-2</v>
      </c>
      <c r="K3553" s="173">
        <v>5.1484998363267981E-4</v>
      </c>
      <c r="L3553" s="151">
        <v>3177742.19</v>
      </c>
    </row>
    <row r="3554" spans="1:12" ht="47.25" customHeight="1" x14ac:dyDescent="0.25">
      <c r="A3554" s="64">
        <v>2984</v>
      </c>
      <c r="B3554" s="84" t="s">
        <v>3793</v>
      </c>
      <c r="C3554" s="84" t="s">
        <v>74</v>
      </c>
      <c r="D3554" s="84" t="s">
        <v>3768</v>
      </c>
      <c r="E3554" s="76">
        <v>100</v>
      </c>
      <c r="F3554" s="84" t="s">
        <v>32</v>
      </c>
      <c r="G3554" s="76">
        <v>9125</v>
      </c>
      <c r="H3554" s="84" t="s">
        <v>33</v>
      </c>
      <c r="I3554" s="151">
        <v>60455</v>
      </c>
      <c r="J3554" s="173">
        <v>5.0678747471042965E-2</v>
      </c>
      <c r="K3554" s="173">
        <v>2.7350839859853829E-3</v>
      </c>
      <c r="L3554" s="151">
        <v>5026995.24</v>
      </c>
    </row>
    <row r="3555" spans="1:12" ht="47.25" customHeight="1" x14ac:dyDescent="0.25">
      <c r="A3555" s="5">
        <v>2985</v>
      </c>
      <c r="B3555" s="84" t="s">
        <v>3794</v>
      </c>
      <c r="C3555" s="84" t="s">
        <v>74</v>
      </c>
      <c r="D3555" s="84" t="s">
        <v>3768</v>
      </c>
      <c r="E3555" s="76">
        <v>100</v>
      </c>
      <c r="F3555" s="84" t="s">
        <v>32</v>
      </c>
      <c r="G3555" s="76">
        <v>4812</v>
      </c>
      <c r="H3555" s="84" t="s">
        <v>33</v>
      </c>
      <c r="I3555" s="151">
        <v>0</v>
      </c>
      <c r="J3555" s="173">
        <v>2.6725055652674929E-2</v>
      </c>
      <c r="K3555" s="173">
        <v>0</v>
      </c>
      <c r="L3555" s="151">
        <v>2523161.5299999998</v>
      </c>
    </row>
    <row r="3556" spans="1:12" ht="47.25" customHeight="1" x14ac:dyDescent="0.25">
      <c r="A3556" s="64">
        <v>2986</v>
      </c>
      <c r="B3556" s="84" t="s">
        <v>3795</v>
      </c>
      <c r="C3556" s="84" t="s">
        <v>74</v>
      </c>
      <c r="D3556" s="84" t="s">
        <v>3768</v>
      </c>
      <c r="E3556" s="76">
        <v>100</v>
      </c>
      <c r="F3556" s="84" t="s">
        <v>32</v>
      </c>
      <c r="G3556" s="76">
        <v>5270</v>
      </c>
      <c r="H3556" s="84" t="s">
        <v>33</v>
      </c>
      <c r="I3556" s="151">
        <v>0</v>
      </c>
      <c r="J3556" s="173">
        <v>2.926871223807084E-2</v>
      </c>
      <c r="K3556" s="173">
        <v>0</v>
      </c>
      <c r="L3556" s="151">
        <v>3574354.57</v>
      </c>
    </row>
    <row r="3557" spans="1:12" ht="47.25" customHeight="1" x14ac:dyDescent="0.25">
      <c r="A3557" s="64">
        <v>2987</v>
      </c>
      <c r="B3557" s="84" t="s">
        <v>3796</v>
      </c>
      <c r="C3557" s="84" t="s">
        <v>74</v>
      </c>
      <c r="D3557" s="84" t="s">
        <v>3768</v>
      </c>
      <c r="E3557" s="76">
        <v>100</v>
      </c>
      <c r="F3557" s="84" t="s">
        <v>32</v>
      </c>
      <c r="G3557" s="76">
        <v>5089</v>
      </c>
      <c r="H3557" s="84" t="s">
        <v>33</v>
      </c>
      <c r="I3557" s="151">
        <v>0</v>
      </c>
      <c r="J3557" s="173">
        <v>2.8263468041658919E-2</v>
      </c>
      <c r="K3557" s="173">
        <v>0</v>
      </c>
      <c r="L3557" s="151">
        <v>3938112.78</v>
      </c>
    </row>
    <row r="3558" spans="1:12" ht="47.25" customHeight="1" x14ac:dyDescent="0.25">
      <c r="A3558" s="5">
        <v>2988</v>
      </c>
      <c r="B3558" s="84" t="s">
        <v>3797</v>
      </c>
      <c r="C3558" s="84" t="s">
        <v>74</v>
      </c>
      <c r="D3558" s="84" t="s">
        <v>3768</v>
      </c>
      <c r="E3558" s="76">
        <v>100</v>
      </c>
      <c r="F3558" s="84" t="s">
        <v>32</v>
      </c>
      <c r="G3558" s="76">
        <v>4552</v>
      </c>
      <c r="H3558" s="84" t="s">
        <v>33</v>
      </c>
      <c r="I3558" s="151">
        <v>0</v>
      </c>
      <c r="J3558" s="173">
        <v>2.5281058464458911E-2</v>
      </c>
      <c r="K3558" s="173">
        <v>0</v>
      </c>
      <c r="L3558" s="151">
        <v>5392170.7199999997</v>
      </c>
    </row>
    <row r="3559" spans="1:12" ht="47.25" customHeight="1" x14ac:dyDescent="0.25">
      <c r="A3559" s="64">
        <v>2989</v>
      </c>
      <c r="B3559" s="84" t="s">
        <v>3798</v>
      </c>
      <c r="C3559" s="84" t="s">
        <v>74</v>
      </c>
      <c r="D3559" s="84" t="s">
        <v>3768</v>
      </c>
      <c r="E3559" s="76">
        <v>100</v>
      </c>
      <c r="F3559" s="84" t="s">
        <v>32</v>
      </c>
      <c r="G3559" s="76">
        <v>51447</v>
      </c>
      <c r="H3559" s="84" t="s">
        <v>33</v>
      </c>
      <c r="I3559" s="151">
        <v>37960</v>
      </c>
      <c r="J3559" s="173">
        <v>0.28572816670057505</v>
      </c>
      <c r="K3559" s="173">
        <v>1.717373056124475E-3</v>
      </c>
      <c r="L3559" s="151">
        <v>16103179.84</v>
      </c>
    </row>
    <row r="3560" spans="1:12" ht="78.75" customHeight="1" x14ac:dyDescent="0.25">
      <c r="A3560" s="64">
        <v>2990</v>
      </c>
      <c r="B3560" s="84" t="s">
        <v>3799</v>
      </c>
      <c r="C3560" s="84" t="s">
        <v>74</v>
      </c>
      <c r="D3560" s="84" t="s">
        <v>3768</v>
      </c>
      <c r="E3560" s="76">
        <v>100</v>
      </c>
      <c r="F3560" s="84" t="s">
        <v>32</v>
      </c>
      <c r="G3560" s="76">
        <v>20228</v>
      </c>
      <c r="H3560" s="84" t="s">
        <v>33</v>
      </c>
      <c r="I3560" s="151">
        <v>0</v>
      </c>
      <c r="J3560" s="173">
        <v>0.11234298124320626</v>
      </c>
      <c r="K3560" s="173">
        <v>0</v>
      </c>
      <c r="L3560" s="151">
        <v>30506427.969999999</v>
      </c>
    </row>
    <row r="3561" spans="1:12" ht="47.25" customHeight="1" x14ac:dyDescent="0.25">
      <c r="A3561" s="5">
        <v>2991</v>
      </c>
      <c r="B3561" s="84" t="s">
        <v>3800</v>
      </c>
      <c r="C3561" s="84" t="s">
        <v>74</v>
      </c>
      <c r="D3561" s="84" t="s">
        <v>3768</v>
      </c>
      <c r="E3561" s="76">
        <v>100</v>
      </c>
      <c r="F3561" s="84" t="s">
        <v>32</v>
      </c>
      <c r="G3561" s="76">
        <v>1902</v>
      </c>
      <c r="H3561" s="84" t="s">
        <v>33</v>
      </c>
      <c r="I3561" s="151">
        <v>0</v>
      </c>
      <c r="J3561" s="173">
        <v>1.0563394815334106E-2</v>
      </c>
      <c r="K3561" s="173">
        <v>0</v>
      </c>
      <c r="L3561" s="151">
        <v>2123186.0299999998</v>
      </c>
    </row>
    <row r="3562" spans="1:12" ht="47.25" customHeight="1" x14ac:dyDescent="0.25">
      <c r="A3562" s="64">
        <v>2992</v>
      </c>
      <c r="B3562" s="84" t="s">
        <v>3801</v>
      </c>
      <c r="C3562" s="84" t="s">
        <v>74</v>
      </c>
      <c r="D3562" s="84" t="s">
        <v>3768</v>
      </c>
      <c r="E3562" s="76">
        <v>100</v>
      </c>
      <c r="F3562" s="84" t="s">
        <v>32</v>
      </c>
      <c r="G3562" s="76">
        <v>4078</v>
      </c>
      <c r="H3562" s="84" t="s">
        <v>33</v>
      </c>
      <c r="I3562" s="151">
        <v>0</v>
      </c>
      <c r="J3562" s="173">
        <v>2.2648540513634324E-2</v>
      </c>
      <c r="K3562" s="173">
        <v>0</v>
      </c>
      <c r="L3562" s="151">
        <v>3037365.04</v>
      </c>
    </row>
    <row r="3563" spans="1:12" ht="47.25" customHeight="1" x14ac:dyDescent="0.25">
      <c r="A3563" s="64">
        <v>2993</v>
      </c>
      <c r="B3563" s="84" t="s">
        <v>3802</v>
      </c>
      <c r="C3563" s="84" t="s">
        <v>74</v>
      </c>
      <c r="D3563" s="84" t="s">
        <v>3768</v>
      </c>
      <c r="E3563" s="76">
        <v>100</v>
      </c>
      <c r="F3563" s="84" t="s">
        <v>32</v>
      </c>
      <c r="G3563" s="76">
        <v>6459</v>
      </c>
      <c r="H3563" s="84" t="s">
        <v>33</v>
      </c>
      <c r="I3563" s="151">
        <v>2700</v>
      </c>
      <c r="J3563" s="173">
        <v>3.587222245648948E-2</v>
      </c>
      <c r="K3563" s="173">
        <v>1.2215245657365865E-4</v>
      </c>
      <c r="L3563" s="151">
        <v>3505922.96</v>
      </c>
    </row>
    <row r="3564" spans="1:12" ht="47.25" customHeight="1" x14ac:dyDescent="0.25">
      <c r="A3564" s="64">
        <v>2994</v>
      </c>
      <c r="B3564" s="84" t="s">
        <v>3803</v>
      </c>
      <c r="C3564" s="84" t="s">
        <v>74</v>
      </c>
      <c r="D3564" s="84" t="s">
        <v>3768</v>
      </c>
      <c r="E3564" s="76">
        <v>100</v>
      </c>
      <c r="F3564" s="84" t="s">
        <v>32</v>
      </c>
      <c r="G3564" s="76">
        <v>3736</v>
      </c>
      <c r="H3564" s="84" t="s">
        <v>33</v>
      </c>
      <c r="I3564" s="151">
        <v>0</v>
      </c>
      <c r="J3564" s="173">
        <v>2.074912882759633E-2</v>
      </c>
      <c r="K3564" s="173">
        <v>0</v>
      </c>
      <c r="L3564" s="151">
        <v>4745496.82</v>
      </c>
    </row>
    <row r="3565" spans="1:12" ht="47.25" customHeight="1" x14ac:dyDescent="0.25">
      <c r="A3565" s="5">
        <v>2995</v>
      </c>
      <c r="B3565" s="84" t="s">
        <v>3804</v>
      </c>
      <c r="C3565" s="84" t="s">
        <v>74</v>
      </c>
      <c r="D3565" s="84" t="s">
        <v>3768</v>
      </c>
      <c r="E3565" s="76">
        <v>100</v>
      </c>
      <c r="F3565" s="84" t="s">
        <v>32</v>
      </c>
      <c r="G3565" s="76">
        <v>5957</v>
      </c>
      <c r="H3565" s="84" t="s">
        <v>33</v>
      </c>
      <c r="I3565" s="151">
        <v>0</v>
      </c>
      <c r="J3565" s="173">
        <v>3.3084197116164706E-2</v>
      </c>
      <c r="K3565" s="173">
        <v>0</v>
      </c>
      <c r="L3565" s="151">
        <v>3885168.74</v>
      </c>
    </row>
    <row r="3566" spans="1:12" ht="47.25" customHeight="1" x14ac:dyDescent="0.25">
      <c r="A3566" s="64">
        <v>2996</v>
      </c>
      <c r="B3566" s="84" t="s">
        <v>3805</v>
      </c>
      <c r="C3566" s="84" t="s">
        <v>74</v>
      </c>
      <c r="D3566" s="84" t="s">
        <v>3768</v>
      </c>
      <c r="E3566" s="76">
        <v>100</v>
      </c>
      <c r="F3566" s="84" t="s">
        <v>32</v>
      </c>
      <c r="G3566" s="76">
        <v>8302</v>
      </c>
      <c r="H3566" s="84" t="s">
        <v>33</v>
      </c>
      <c r="I3566" s="151">
        <v>0</v>
      </c>
      <c r="J3566" s="173">
        <v>4.6107940986805339E-2</v>
      </c>
      <c r="K3566" s="173">
        <v>0</v>
      </c>
      <c r="L3566" s="151">
        <v>3802136.36</v>
      </c>
    </row>
    <row r="3567" spans="1:12" ht="47.25" customHeight="1" x14ac:dyDescent="0.25">
      <c r="A3567" s="64">
        <v>2997</v>
      </c>
      <c r="B3567" s="84" t="s">
        <v>3806</v>
      </c>
      <c r="C3567" s="84" t="s">
        <v>74</v>
      </c>
      <c r="D3567" s="84" t="s">
        <v>3768</v>
      </c>
      <c r="E3567" s="76">
        <v>100</v>
      </c>
      <c r="F3567" s="84" t="s">
        <v>32</v>
      </c>
      <c r="G3567" s="76">
        <v>4730</v>
      </c>
      <c r="H3567" s="84" t="s">
        <v>33</v>
      </c>
      <c r="I3567" s="151">
        <v>0</v>
      </c>
      <c r="J3567" s="173">
        <v>2.6269641154852957E-2</v>
      </c>
      <c r="K3567" s="173">
        <v>0</v>
      </c>
      <c r="L3567" s="151">
        <v>2732981.46</v>
      </c>
    </row>
    <row r="3568" spans="1:12" ht="15.75" customHeight="1" x14ac:dyDescent="0.25">
      <c r="A3568" s="248">
        <v>2998</v>
      </c>
      <c r="B3568" s="246" t="s">
        <v>3807</v>
      </c>
      <c r="C3568" s="246" t="s">
        <v>74</v>
      </c>
      <c r="D3568" s="246" t="s">
        <v>3768</v>
      </c>
      <c r="E3568" s="246">
        <v>100</v>
      </c>
      <c r="F3568" s="84" t="s">
        <v>227</v>
      </c>
      <c r="G3568" s="152">
        <v>13752</v>
      </c>
      <c r="H3568" s="153" t="s">
        <v>104</v>
      </c>
      <c r="I3568" s="151">
        <v>31542691</v>
      </c>
      <c r="J3568" s="173">
        <v>5.5398589712572785E-3</v>
      </c>
      <c r="K3568" s="173">
        <v>0.32326622302636981</v>
      </c>
      <c r="L3568" s="151">
        <v>18681383</v>
      </c>
    </row>
    <row r="3569" spans="1:12" ht="15.75" customHeight="1" x14ac:dyDescent="0.25">
      <c r="A3569" s="249"/>
      <c r="B3569" s="247"/>
      <c r="C3569" s="247"/>
      <c r="D3569" s="247"/>
      <c r="E3569" s="247"/>
      <c r="F3569" s="94" t="s">
        <v>229</v>
      </c>
      <c r="G3569" s="152">
        <v>228393</v>
      </c>
      <c r="H3569" s="153" t="s">
        <v>107</v>
      </c>
      <c r="I3569" s="151">
        <v>4977653</v>
      </c>
      <c r="J3569" s="173">
        <v>9.2005890781149194E-2</v>
      </c>
      <c r="K3569" s="173">
        <v>5.1013627367616755E-2</v>
      </c>
      <c r="L3569" s="151"/>
    </row>
    <row r="3570" spans="1:12" ht="15.75" customHeight="1" x14ac:dyDescent="0.25">
      <c r="A3570" s="248">
        <v>2999</v>
      </c>
      <c r="B3570" s="246" t="s">
        <v>3808</v>
      </c>
      <c r="C3570" s="246" t="s">
        <v>74</v>
      </c>
      <c r="D3570" s="246" t="s">
        <v>3768</v>
      </c>
      <c r="E3570" s="246">
        <v>100</v>
      </c>
      <c r="F3570" s="94" t="s">
        <v>227</v>
      </c>
      <c r="G3570" s="152">
        <v>7840.64</v>
      </c>
      <c r="H3570" s="153" t="s">
        <v>104</v>
      </c>
      <c r="I3570" s="151">
        <v>22431734.699999999</v>
      </c>
      <c r="J3570" s="173">
        <v>3.1585252940953077E-3</v>
      </c>
      <c r="K3570" s="173">
        <v>0.22989231173708544</v>
      </c>
      <c r="L3570" s="151"/>
    </row>
    <row r="3571" spans="1:12" ht="15.75" customHeight="1" x14ac:dyDescent="0.25">
      <c r="A3571" s="249">
        <v>2999</v>
      </c>
      <c r="B3571" s="247" t="s">
        <v>3808</v>
      </c>
      <c r="C3571" s="247"/>
      <c r="D3571" s="247"/>
      <c r="E3571" s="247"/>
      <c r="F3571" s="84" t="s">
        <v>229</v>
      </c>
      <c r="G3571" s="152">
        <v>87303.63</v>
      </c>
      <c r="H3571" s="153" t="s">
        <v>107</v>
      </c>
      <c r="I3571" s="151">
        <v>2667044.02</v>
      </c>
      <c r="J3571" s="173">
        <v>3.516941520352139E-2</v>
      </c>
      <c r="K3571" s="173">
        <v>2.7333281329435903E-2</v>
      </c>
      <c r="L3571" s="151">
        <v>14929631.74</v>
      </c>
    </row>
    <row r="3572" spans="1:12" ht="31.5" customHeight="1" x14ac:dyDescent="0.25">
      <c r="A3572" s="64">
        <v>3000</v>
      </c>
      <c r="B3572" s="84" t="s">
        <v>3809</v>
      </c>
      <c r="C3572" s="84" t="s">
        <v>78</v>
      </c>
      <c r="D3572" s="84" t="s">
        <v>3768</v>
      </c>
      <c r="E3572" s="76">
        <v>100</v>
      </c>
      <c r="F3572" s="84" t="s">
        <v>3810</v>
      </c>
      <c r="G3572" s="152">
        <v>8358.85</v>
      </c>
      <c r="H3572" s="153" t="s">
        <v>107</v>
      </c>
      <c r="I3572" s="151">
        <v>6012906</v>
      </c>
      <c r="J3572" s="184" t="s">
        <v>201</v>
      </c>
      <c r="K3572" s="183" t="s">
        <v>201</v>
      </c>
      <c r="L3572" s="151">
        <v>2310727.5</v>
      </c>
    </row>
    <row r="3573" spans="1:12" ht="31.5" customHeight="1" x14ac:dyDescent="0.25">
      <c r="A3573" s="5">
        <v>3001</v>
      </c>
      <c r="B3573" s="84" t="s">
        <v>3811</v>
      </c>
      <c r="C3573" s="84" t="s">
        <v>74</v>
      </c>
      <c r="D3573" s="84" t="s">
        <v>3768</v>
      </c>
      <c r="E3573" s="76">
        <v>100</v>
      </c>
      <c r="F3573" s="84" t="s">
        <v>3812</v>
      </c>
      <c r="G3573" s="152">
        <v>543</v>
      </c>
      <c r="H3573" s="153" t="s">
        <v>15</v>
      </c>
      <c r="I3573" s="151">
        <v>507000</v>
      </c>
      <c r="J3573" s="173">
        <v>0.23069177794110773</v>
      </c>
      <c r="K3573" s="173">
        <v>1.0072485877799447E-2</v>
      </c>
      <c r="L3573" s="151">
        <v>0</v>
      </c>
    </row>
    <row r="3574" spans="1:12" ht="31.5" customHeight="1" x14ac:dyDescent="0.25">
      <c r="A3574" s="64">
        <v>3002</v>
      </c>
      <c r="B3574" s="84" t="s">
        <v>3813</v>
      </c>
      <c r="C3574" s="84" t="s">
        <v>74</v>
      </c>
      <c r="D3574" s="84" t="s">
        <v>3768</v>
      </c>
      <c r="E3574" s="76">
        <v>100</v>
      </c>
      <c r="F3574" s="84" t="s">
        <v>3814</v>
      </c>
      <c r="G3574" s="152">
        <v>80</v>
      </c>
      <c r="H3574" s="153" t="s">
        <v>15</v>
      </c>
      <c r="I3574" s="151">
        <v>3293321.3</v>
      </c>
      <c r="J3574" s="173">
        <v>3.3987738923183464E-2</v>
      </c>
      <c r="K3574" s="173">
        <v>6.5427874329992336E-2</v>
      </c>
      <c r="L3574" s="151">
        <v>3293321.3</v>
      </c>
    </row>
    <row r="3575" spans="1:12" ht="31.5" customHeight="1" x14ac:dyDescent="0.25">
      <c r="A3575" s="64">
        <v>3003</v>
      </c>
      <c r="B3575" s="84" t="s">
        <v>3815</v>
      </c>
      <c r="C3575" s="84" t="s">
        <v>74</v>
      </c>
      <c r="D3575" s="84" t="s">
        <v>3768</v>
      </c>
      <c r="E3575" s="76">
        <v>100</v>
      </c>
      <c r="F3575" s="84" t="s">
        <v>3816</v>
      </c>
      <c r="G3575" s="152">
        <v>200</v>
      </c>
      <c r="H3575" s="153" t="s">
        <v>15</v>
      </c>
      <c r="I3575" s="151">
        <v>3387028.18</v>
      </c>
      <c r="J3575" s="173">
        <v>5.0033571275486573E-4</v>
      </c>
      <c r="K3575" s="173">
        <v>7.5575271739608679E-2</v>
      </c>
      <c r="L3575" s="151">
        <v>8473562.0199999996</v>
      </c>
    </row>
    <row r="3576" spans="1:12" ht="31.5" customHeight="1" x14ac:dyDescent="0.25">
      <c r="A3576" s="5">
        <v>3004</v>
      </c>
      <c r="B3576" s="84" t="s">
        <v>3817</v>
      </c>
      <c r="C3576" s="84" t="s">
        <v>74</v>
      </c>
      <c r="D3576" s="84" t="s">
        <v>3768</v>
      </c>
      <c r="E3576" s="76">
        <v>100</v>
      </c>
      <c r="F3576" s="84" t="s">
        <v>3816</v>
      </c>
      <c r="G3576" s="152">
        <v>278148</v>
      </c>
      <c r="H3576" s="153" t="s">
        <v>188</v>
      </c>
      <c r="I3576" s="151">
        <v>3181665.19</v>
      </c>
      <c r="J3576" s="173">
        <v>0.69583688915670194</v>
      </c>
      <c r="K3576" s="173">
        <v>7.0992976302518884E-2</v>
      </c>
      <c r="L3576" s="151">
        <v>51045727</v>
      </c>
    </row>
    <row r="3577" spans="1:12" ht="47.25" customHeight="1" x14ac:dyDescent="0.25">
      <c r="A3577" s="64">
        <v>3005</v>
      </c>
      <c r="B3577" s="84" t="s">
        <v>3818</v>
      </c>
      <c r="C3577" s="84" t="s">
        <v>78</v>
      </c>
      <c r="D3577" s="84" t="s">
        <v>3768</v>
      </c>
      <c r="E3577" s="76">
        <v>91</v>
      </c>
      <c r="F3577" s="84" t="s">
        <v>202</v>
      </c>
      <c r="G3577" s="152">
        <v>1180</v>
      </c>
      <c r="H3577" s="153" t="s">
        <v>3819</v>
      </c>
      <c r="I3577" s="86">
        <v>1888000</v>
      </c>
      <c r="J3577" s="173">
        <v>5.9168630597202023</v>
      </c>
      <c r="K3577" s="173">
        <v>0.3348108965163249</v>
      </c>
      <c r="L3577" s="86">
        <v>17986230</v>
      </c>
    </row>
    <row r="3578" spans="1:12" ht="47.25" customHeight="1" x14ac:dyDescent="0.25">
      <c r="A3578" s="64">
        <v>3006</v>
      </c>
      <c r="B3578" s="84" t="s">
        <v>3820</v>
      </c>
      <c r="C3578" s="84" t="s">
        <v>74</v>
      </c>
      <c r="D3578" s="84" t="s">
        <v>3768</v>
      </c>
      <c r="E3578" s="76">
        <v>100</v>
      </c>
      <c r="F3578" s="84" t="s">
        <v>3051</v>
      </c>
      <c r="G3578" s="152">
        <v>15</v>
      </c>
      <c r="H3578" s="153" t="s">
        <v>2111</v>
      </c>
      <c r="I3578" s="151">
        <v>3562294.24</v>
      </c>
      <c r="J3578" s="184" t="s">
        <v>201</v>
      </c>
      <c r="K3578" s="183" t="s">
        <v>201</v>
      </c>
      <c r="L3578" s="151">
        <v>3562294.24</v>
      </c>
    </row>
    <row r="3579" spans="1:12" ht="63" customHeight="1" x14ac:dyDescent="0.25">
      <c r="A3579" s="64">
        <v>3007</v>
      </c>
      <c r="B3579" s="84" t="s">
        <v>3821</v>
      </c>
      <c r="C3579" s="84" t="s">
        <v>74</v>
      </c>
      <c r="D3579" s="84" t="s">
        <v>3768</v>
      </c>
      <c r="E3579" s="76">
        <v>100</v>
      </c>
      <c r="F3579" s="84" t="s">
        <v>3051</v>
      </c>
      <c r="G3579" s="152">
        <v>30</v>
      </c>
      <c r="H3579" s="153" t="s">
        <v>2111</v>
      </c>
      <c r="I3579" s="151">
        <v>42666911.210000001</v>
      </c>
      <c r="J3579" s="184" t="s">
        <v>201</v>
      </c>
      <c r="K3579" s="183" t="s">
        <v>201</v>
      </c>
      <c r="L3579" s="151">
        <v>42666911.210000001</v>
      </c>
    </row>
    <row r="3580" spans="1:12" ht="31.5" customHeight="1" x14ac:dyDescent="0.25">
      <c r="A3580" s="5">
        <v>3008</v>
      </c>
      <c r="B3580" s="20" t="s">
        <v>3822</v>
      </c>
      <c r="C3580" s="84" t="s">
        <v>78</v>
      </c>
      <c r="D3580" s="20" t="s">
        <v>3768</v>
      </c>
      <c r="E3580" s="7">
        <v>100</v>
      </c>
      <c r="F3580" s="20" t="s">
        <v>81</v>
      </c>
      <c r="G3580" s="76" t="s">
        <v>201</v>
      </c>
      <c r="H3580" s="84" t="s">
        <v>201</v>
      </c>
      <c r="I3580" s="21">
        <v>7060105.1799999997</v>
      </c>
      <c r="J3580" s="183" t="s">
        <v>201</v>
      </c>
      <c r="K3580" s="165">
        <v>2.7786868229553443</v>
      </c>
      <c r="L3580" s="21">
        <v>3641129.96</v>
      </c>
    </row>
    <row r="3581" spans="1:12" ht="15.75" customHeight="1" x14ac:dyDescent="0.25">
      <c r="A3581" s="242">
        <v>3009</v>
      </c>
      <c r="B3581" s="240" t="s">
        <v>3823</v>
      </c>
      <c r="C3581" s="240" t="s">
        <v>78</v>
      </c>
      <c r="D3581" s="240" t="s">
        <v>3768</v>
      </c>
      <c r="E3581" s="243">
        <v>100</v>
      </c>
      <c r="F3581" s="240" t="s">
        <v>83</v>
      </c>
      <c r="G3581" s="26">
        <v>2852</v>
      </c>
      <c r="H3581" s="84" t="s">
        <v>84</v>
      </c>
      <c r="I3581" s="10">
        <v>13763859</v>
      </c>
      <c r="J3581" s="163">
        <v>1.5245301552545802E-2</v>
      </c>
      <c r="K3581" s="163">
        <v>3.2022355572684326E-2</v>
      </c>
      <c r="L3581" s="10">
        <v>13763859</v>
      </c>
    </row>
    <row r="3582" spans="1:12" ht="15.75" customHeight="1" x14ac:dyDescent="0.25">
      <c r="A3582" s="242"/>
      <c r="B3582" s="233" t="s">
        <v>3823</v>
      </c>
      <c r="C3582" s="233" t="s">
        <v>78</v>
      </c>
      <c r="D3582" s="233" t="s">
        <v>3768</v>
      </c>
      <c r="E3582" s="216">
        <v>1</v>
      </c>
      <c r="F3582" s="233" t="s">
        <v>83</v>
      </c>
      <c r="G3582" s="26">
        <v>53765</v>
      </c>
      <c r="H3582" s="84" t="s">
        <v>85</v>
      </c>
      <c r="I3582" s="10">
        <v>54019298</v>
      </c>
      <c r="J3582" s="163">
        <v>0.28739959255702141</v>
      </c>
      <c r="K3582" s="163">
        <v>0.12567879170680221</v>
      </c>
      <c r="L3582" s="10">
        <v>45837918</v>
      </c>
    </row>
    <row r="3583" spans="1:12" ht="31.5" customHeight="1" x14ac:dyDescent="0.25">
      <c r="A3583" s="242"/>
      <c r="B3583" s="233" t="s">
        <v>3823</v>
      </c>
      <c r="C3583" s="233" t="s">
        <v>78</v>
      </c>
      <c r="D3583" s="233" t="s">
        <v>3768</v>
      </c>
      <c r="E3583" s="216">
        <v>1</v>
      </c>
      <c r="F3583" s="233" t="s">
        <v>83</v>
      </c>
      <c r="G3583" s="26">
        <v>4169</v>
      </c>
      <c r="H3583" s="84" t="s">
        <v>86</v>
      </c>
      <c r="I3583" s="10">
        <v>1959430</v>
      </c>
      <c r="J3583" s="163">
        <v>2.2285295291922667E-2</v>
      </c>
      <c r="K3583" s="163">
        <v>4.5587189014203678E-3</v>
      </c>
      <c r="L3583" s="10">
        <v>1959430</v>
      </c>
    </row>
    <row r="3584" spans="1:12" ht="15.75" customHeight="1" x14ac:dyDescent="0.25">
      <c r="A3584" s="242"/>
      <c r="B3584" s="233" t="s">
        <v>3823</v>
      </c>
      <c r="C3584" s="233" t="s">
        <v>78</v>
      </c>
      <c r="D3584" s="233" t="s">
        <v>3768</v>
      </c>
      <c r="E3584" s="216">
        <v>1</v>
      </c>
      <c r="F3584" s="233" t="s">
        <v>83</v>
      </c>
      <c r="G3584" s="26">
        <v>10588</v>
      </c>
      <c r="H3584" s="84" t="s">
        <v>87</v>
      </c>
      <c r="I3584" s="10">
        <v>41088809</v>
      </c>
      <c r="J3584" s="163">
        <v>5.6597914739956151E-2</v>
      </c>
      <c r="K3584" s="163">
        <v>9.5595316099657199E-2</v>
      </c>
      <c r="L3584" s="10">
        <v>41088809</v>
      </c>
    </row>
    <row r="3585" spans="1:15" ht="31.5" customHeight="1" x14ac:dyDescent="0.25">
      <c r="A3585" s="242"/>
      <c r="B3585" s="233" t="s">
        <v>3823</v>
      </c>
      <c r="C3585" s="233" t="s">
        <v>78</v>
      </c>
      <c r="D3585" s="233" t="s">
        <v>3768</v>
      </c>
      <c r="E3585" s="216">
        <v>1</v>
      </c>
      <c r="F3585" s="233" t="s">
        <v>83</v>
      </c>
      <c r="G3585" s="26">
        <v>3160</v>
      </c>
      <c r="H3585" s="84" t="s">
        <v>88</v>
      </c>
      <c r="I3585" s="10">
        <v>137423248</v>
      </c>
      <c r="J3585" s="163">
        <v>1.6891708592582304E-2</v>
      </c>
      <c r="K3585" s="163">
        <v>0.31972255102360314</v>
      </c>
      <c r="L3585" s="10">
        <v>137423248</v>
      </c>
    </row>
    <row r="3586" spans="1:15" ht="15.75" customHeight="1" x14ac:dyDescent="0.25">
      <c r="A3586" s="242"/>
      <c r="B3586" s="233" t="s">
        <v>3823</v>
      </c>
      <c r="C3586" s="233" t="s">
        <v>78</v>
      </c>
      <c r="D3586" s="233" t="s">
        <v>3768</v>
      </c>
      <c r="E3586" s="216">
        <v>1</v>
      </c>
      <c r="F3586" s="233" t="s">
        <v>83</v>
      </c>
      <c r="G3586" s="26">
        <v>1166</v>
      </c>
      <c r="H3586" s="84" t="s">
        <v>89</v>
      </c>
      <c r="I3586" s="10">
        <v>18524868</v>
      </c>
      <c r="J3586" s="163">
        <v>6.2328266515667627E-3</v>
      </c>
      <c r="K3586" s="163">
        <v>4.3099098155033516E-2</v>
      </c>
      <c r="L3586" s="10">
        <v>18524868</v>
      </c>
    </row>
    <row r="3587" spans="1:15" ht="47.25" customHeight="1" x14ac:dyDescent="0.25">
      <c r="A3587" s="90">
        <v>3010</v>
      </c>
      <c r="B3587" s="154" t="s">
        <v>3824</v>
      </c>
      <c r="C3587" s="84" t="s">
        <v>78</v>
      </c>
      <c r="D3587" s="84" t="s">
        <v>3768</v>
      </c>
      <c r="E3587" s="76">
        <v>100</v>
      </c>
      <c r="F3587" s="84" t="s">
        <v>90</v>
      </c>
      <c r="G3587" s="152">
        <v>1.5</v>
      </c>
      <c r="H3587" s="84" t="s">
        <v>91</v>
      </c>
      <c r="I3587" s="86">
        <v>2013.4</v>
      </c>
      <c r="J3587" s="163">
        <v>6.5336132623637763E-3</v>
      </c>
      <c r="K3587" s="163">
        <v>5.1732133346539325E-3</v>
      </c>
      <c r="L3587" s="86">
        <v>0</v>
      </c>
    </row>
    <row r="3588" spans="1:15" ht="31.5" customHeight="1" x14ac:dyDescent="0.25">
      <c r="A3588" s="90">
        <v>3011</v>
      </c>
      <c r="B3588" s="84" t="s">
        <v>3825</v>
      </c>
      <c r="C3588" s="84" t="s">
        <v>78</v>
      </c>
      <c r="D3588" s="84" t="s">
        <v>3768</v>
      </c>
      <c r="E3588" s="76">
        <v>100</v>
      </c>
      <c r="F3588" s="84" t="s">
        <v>343</v>
      </c>
      <c r="G3588" s="76" t="s">
        <v>3826</v>
      </c>
      <c r="H3588" s="84" t="s">
        <v>345</v>
      </c>
      <c r="I3588" s="86">
        <v>72337800</v>
      </c>
      <c r="J3588" s="163">
        <v>1.79116932984109</v>
      </c>
      <c r="K3588" s="163">
        <v>1.6140842654711731</v>
      </c>
      <c r="L3588" s="86">
        <v>73342800</v>
      </c>
    </row>
    <row r="3589" spans="1:15" ht="17.25" customHeight="1" x14ac:dyDescent="0.25">
      <c r="A3589" s="90">
        <v>3012</v>
      </c>
      <c r="B3589" s="155" t="s">
        <v>3827</v>
      </c>
      <c r="C3589" s="67" t="s">
        <v>78</v>
      </c>
      <c r="D3589" s="84" t="s">
        <v>3768</v>
      </c>
      <c r="E3589" s="73">
        <v>98.6</v>
      </c>
      <c r="F3589" s="67" t="s">
        <v>350</v>
      </c>
      <c r="G3589" s="73">
        <v>540</v>
      </c>
      <c r="H3589" s="8" t="s">
        <v>15</v>
      </c>
      <c r="I3589" s="80">
        <v>37197933.799999997</v>
      </c>
      <c r="J3589" s="164">
        <v>2.9691043251437554E-3</v>
      </c>
      <c r="K3589" s="164">
        <v>7.7428570878529918E-2</v>
      </c>
      <c r="L3589" s="80">
        <v>71407742.609999999</v>
      </c>
    </row>
    <row r="3591" spans="1:15" x14ac:dyDescent="0.25">
      <c r="N3591" s="156"/>
      <c r="O3591" s="157"/>
    </row>
  </sheetData>
  <mergeCells count="1285">
    <mergeCell ref="E3568:E3569"/>
    <mergeCell ref="D3568:D3569"/>
    <mergeCell ref="C3568:C3569"/>
    <mergeCell ref="B3568:B3569"/>
    <mergeCell ref="A3568:A3569"/>
    <mergeCell ref="E3570:E3571"/>
    <mergeCell ref="D3570:D3571"/>
    <mergeCell ref="C3570:C3571"/>
    <mergeCell ref="B3570:B3571"/>
    <mergeCell ref="A3570:A3571"/>
    <mergeCell ref="A2925:A2928"/>
    <mergeCell ref="A2929:A2932"/>
    <mergeCell ref="A2933:A2936"/>
    <mergeCell ref="A2988:A2993"/>
    <mergeCell ref="A2899:A2904"/>
    <mergeCell ref="A2909:A2912"/>
    <mergeCell ref="A2913:A2916"/>
    <mergeCell ref="A2917:A2920"/>
    <mergeCell ref="A2921:A2924"/>
    <mergeCell ref="E3177:E3179"/>
    <mergeCell ref="A3071:A3072"/>
    <mergeCell ref="A3078:A3083"/>
    <mergeCell ref="A3166:A3168"/>
    <mergeCell ref="B3166:B3168"/>
    <mergeCell ref="C3166:C3168"/>
    <mergeCell ref="D3166:D3168"/>
    <mergeCell ref="E3166:E3168"/>
    <mergeCell ref="B3078:B3083"/>
    <mergeCell ref="C3078:C3083"/>
    <mergeCell ref="D3078:D3083"/>
    <mergeCell ref="E3078:E3083"/>
    <mergeCell ref="B2917:B2920"/>
    <mergeCell ref="A2803:A2808"/>
    <mergeCell ref="A2813:A2815"/>
    <mergeCell ref="A2816:A2820"/>
    <mergeCell ref="A2821:A2822"/>
    <mergeCell ref="A2868:A2873"/>
    <mergeCell ref="A2668:A2670"/>
    <mergeCell ref="A2672:A2673"/>
    <mergeCell ref="A2674:A2676"/>
    <mergeCell ref="A2677:A2678"/>
    <mergeCell ref="A2679:A2680"/>
    <mergeCell ref="A2654:A2656"/>
    <mergeCell ref="A2657:A2658"/>
    <mergeCell ref="A2659:A2661"/>
    <mergeCell ref="A2663:A2665"/>
    <mergeCell ref="A2666:A2667"/>
    <mergeCell ref="A2572:A2574"/>
    <mergeCell ref="A2579:A2581"/>
    <mergeCell ref="A2582:A2586"/>
    <mergeCell ref="A2587:A2588"/>
    <mergeCell ref="A2589:A2595"/>
    <mergeCell ref="A2487:A2488"/>
    <mergeCell ref="A2490:A2491"/>
    <mergeCell ref="A2493:A2494"/>
    <mergeCell ref="A2495:A2498"/>
    <mergeCell ref="A2545:A2550"/>
    <mergeCell ref="A2474:A2475"/>
    <mergeCell ref="A2476:A2477"/>
    <mergeCell ref="A2478:A2481"/>
    <mergeCell ref="A2482:A2483"/>
    <mergeCell ref="A2485:A2486"/>
    <mergeCell ref="A2331:A2336"/>
    <mergeCell ref="A2433:A2438"/>
    <mergeCell ref="A2441:A2446"/>
    <mergeCell ref="A2461:A2463"/>
    <mergeCell ref="A2472:A2473"/>
    <mergeCell ref="A2253:A2258"/>
    <mergeCell ref="A2279:A2280"/>
    <mergeCell ref="A2282:A2283"/>
    <mergeCell ref="A2139:A2140"/>
    <mergeCell ref="A2141:A2142"/>
    <mergeCell ref="A2143:A2144"/>
    <mergeCell ref="A2173:A2178"/>
    <mergeCell ref="A2118:A2119"/>
    <mergeCell ref="A2120:A2121"/>
    <mergeCell ref="A2125:A2130"/>
    <mergeCell ref="A2135:A2136"/>
    <mergeCell ref="A2137:A2138"/>
    <mergeCell ref="A2108:A2109"/>
    <mergeCell ref="A2110:A2111"/>
    <mergeCell ref="A2112:A2113"/>
    <mergeCell ref="A2114:A2115"/>
    <mergeCell ref="A2116:A2117"/>
    <mergeCell ref="A2098:A2099"/>
    <mergeCell ref="A2100:A2101"/>
    <mergeCell ref="A2102:A2103"/>
    <mergeCell ref="A2104:A2105"/>
    <mergeCell ref="A2106:A2107"/>
    <mergeCell ref="A2006:A2011"/>
    <mergeCell ref="A2038:A2043"/>
    <mergeCell ref="A2096:A2097"/>
    <mergeCell ref="A1949:A1950"/>
    <mergeCell ref="A1970:A1971"/>
    <mergeCell ref="A1978:A1979"/>
    <mergeCell ref="A1829:A1831"/>
    <mergeCell ref="A1888:A1893"/>
    <mergeCell ref="A1935:A1937"/>
    <mergeCell ref="A1938:A1939"/>
    <mergeCell ref="A1941:A1946"/>
    <mergeCell ref="A1688:A1689"/>
    <mergeCell ref="A1691:A1692"/>
    <mergeCell ref="A1706:A1711"/>
    <mergeCell ref="A1813:A1816"/>
    <mergeCell ref="A1827:A1828"/>
    <mergeCell ref="A1592:A1600"/>
    <mergeCell ref="A1635:A1636"/>
    <mergeCell ref="A1640:A1641"/>
    <mergeCell ref="A1644:A1649"/>
    <mergeCell ref="A1686:A1687"/>
    <mergeCell ref="A1574:A1575"/>
    <mergeCell ref="A1576:A1577"/>
    <mergeCell ref="A1578:A1579"/>
    <mergeCell ref="A1580:A1581"/>
    <mergeCell ref="A1582:A1587"/>
    <mergeCell ref="A1564:A1565"/>
    <mergeCell ref="A1566:A1567"/>
    <mergeCell ref="A1568:A1569"/>
    <mergeCell ref="A1570:A1571"/>
    <mergeCell ref="A1572:A1573"/>
    <mergeCell ref="A1554:A1555"/>
    <mergeCell ref="A1556:A1557"/>
    <mergeCell ref="A1558:A1559"/>
    <mergeCell ref="A1560:A1561"/>
    <mergeCell ref="A1562:A1563"/>
    <mergeCell ref="A1403:A1404"/>
    <mergeCell ref="A1487:A1488"/>
    <mergeCell ref="A1489:A1490"/>
    <mergeCell ref="A1527:A1528"/>
    <mergeCell ref="A1531:A1536"/>
    <mergeCell ref="A1391:A1393"/>
    <mergeCell ref="A1394:A1396"/>
    <mergeCell ref="A1397:A1398"/>
    <mergeCell ref="A1399:A1400"/>
    <mergeCell ref="A1401:A1402"/>
    <mergeCell ref="A1374:A1375"/>
    <mergeCell ref="A1377:A1379"/>
    <mergeCell ref="A1380:A1383"/>
    <mergeCell ref="A1385:A1386"/>
    <mergeCell ref="A1387:A1390"/>
    <mergeCell ref="A1360:A1362"/>
    <mergeCell ref="A1363:A1364"/>
    <mergeCell ref="A1365:A1366"/>
    <mergeCell ref="A1369:A1371"/>
    <mergeCell ref="A1372:A1373"/>
    <mergeCell ref="A1244:A1245"/>
    <mergeCell ref="A1254:A1255"/>
    <mergeCell ref="A1257:A1259"/>
    <mergeCell ref="A1263:A1267"/>
    <mergeCell ref="A1357:A1359"/>
    <mergeCell ref="A650:A652"/>
    <mergeCell ref="A658:A668"/>
    <mergeCell ref="A691:A697"/>
    <mergeCell ref="A698:A699"/>
    <mergeCell ref="A738:A744"/>
    <mergeCell ref="A629:A632"/>
    <mergeCell ref="A633:A635"/>
    <mergeCell ref="A636:A639"/>
    <mergeCell ref="A641:A643"/>
    <mergeCell ref="A644:A649"/>
    <mergeCell ref="A609:A612"/>
    <mergeCell ref="A613:A617"/>
    <mergeCell ref="A618:A620"/>
    <mergeCell ref="A621:A624"/>
    <mergeCell ref="A625:A628"/>
    <mergeCell ref="A591:A593"/>
    <mergeCell ref="A594:A597"/>
    <mergeCell ref="A598:A601"/>
    <mergeCell ref="A602:A605"/>
    <mergeCell ref="A606:A608"/>
    <mergeCell ref="A573:A575"/>
    <mergeCell ref="A576:A579"/>
    <mergeCell ref="A580:A582"/>
    <mergeCell ref="A583:A586"/>
    <mergeCell ref="A587:A590"/>
    <mergeCell ref="A553:A556"/>
    <mergeCell ref="A557:A561"/>
    <mergeCell ref="A562:A565"/>
    <mergeCell ref="A566:A569"/>
    <mergeCell ref="A570:A572"/>
    <mergeCell ref="A529:A533"/>
    <mergeCell ref="A534:A538"/>
    <mergeCell ref="A539:A543"/>
    <mergeCell ref="A544:A547"/>
    <mergeCell ref="A548:A552"/>
    <mergeCell ref="A506:A510"/>
    <mergeCell ref="A511:A513"/>
    <mergeCell ref="A514:A518"/>
    <mergeCell ref="A519:A523"/>
    <mergeCell ref="A524:A528"/>
    <mergeCell ref="A482:A486"/>
    <mergeCell ref="A487:A490"/>
    <mergeCell ref="A491:A495"/>
    <mergeCell ref="A496:A500"/>
    <mergeCell ref="A501:A505"/>
    <mergeCell ref="F3581:F3586"/>
    <mergeCell ref="A331:A336"/>
    <mergeCell ref="A382:A383"/>
    <mergeCell ref="A410:A415"/>
    <mergeCell ref="A425:A430"/>
    <mergeCell ref="A431:A434"/>
    <mergeCell ref="A435:A439"/>
    <mergeCell ref="A440:A443"/>
    <mergeCell ref="A444:A447"/>
    <mergeCell ref="A449:A453"/>
    <mergeCell ref="A454:A458"/>
    <mergeCell ref="A459:A463"/>
    <mergeCell ref="A464:A468"/>
    <mergeCell ref="A469:A471"/>
    <mergeCell ref="A472:A476"/>
    <mergeCell ref="A477:A481"/>
    <mergeCell ref="A3581:A3586"/>
    <mergeCell ref="B3581:B3586"/>
    <mergeCell ref="C3581:C3586"/>
    <mergeCell ref="D3581:D3586"/>
    <mergeCell ref="E3581:E3586"/>
    <mergeCell ref="F3291:F3296"/>
    <mergeCell ref="A3305:A3310"/>
    <mergeCell ref="B3305:B3310"/>
    <mergeCell ref="C3305:C3310"/>
    <mergeCell ref="D3305:D3310"/>
    <mergeCell ref="E3305:E3310"/>
    <mergeCell ref="F3305:F3310"/>
    <mergeCell ref="A3291:A3296"/>
    <mergeCell ref="B3291:B3296"/>
    <mergeCell ref="C3291:C3296"/>
    <mergeCell ref="D3291:D3296"/>
    <mergeCell ref="L3490:L3491"/>
    <mergeCell ref="A3520:A3525"/>
    <mergeCell ref="B3520:B3525"/>
    <mergeCell ref="C3520:C3525"/>
    <mergeCell ref="D3520:D3525"/>
    <mergeCell ref="E3520:E3525"/>
    <mergeCell ref="F3520:F3525"/>
    <mergeCell ref="F3448:F3453"/>
    <mergeCell ref="A3490:A3491"/>
    <mergeCell ref="B3490:B3491"/>
    <mergeCell ref="C3490:C3491"/>
    <mergeCell ref="D3490:D3491"/>
    <mergeCell ref="E3490:E3491"/>
    <mergeCell ref="A3448:A3453"/>
    <mergeCell ref="B3448:B3453"/>
    <mergeCell ref="C3448:C3453"/>
    <mergeCell ref="D3448:D3453"/>
    <mergeCell ref="E3448:E3453"/>
    <mergeCell ref="E3291:E3296"/>
    <mergeCell ref="F3257:F3262"/>
    <mergeCell ref="L3288:L3289"/>
    <mergeCell ref="A3289:A3290"/>
    <mergeCell ref="B3289:B3290"/>
    <mergeCell ref="C3289:C3290"/>
    <mergeCell ref="D3289:D3290"/>
    <mergeCell ref="A3257:A3262"/>
    <mergeCell ref="B3257:B3262"/>
    <mergeCell ref="C3257:C3262"/>
    <mergeCell ref="D3257:D3262"/>
    <mergeCell ref="E3257:E3262"/>
    <mergeCell ref="I3180:I3184"/>
    <mergeCell ref="J3180:J3184"/>
    <mergeCell ref="K3180:K3184"/>
    <mergeCell ref="L3180:L3184"/>
    <mergeCell ref="A3186:A3191"/>
    <mergeCell ref="B3186:B3191"/>
    <mergeCell ref="C3186:C3191"/>
    <mergeCell ref="D3186:D3191"/>
    <mergeCell ref="E3186:E3191"/>
    <mergeCell ref="F3186:F3191"/>
    <mergeCell ref="H3178:H3179"/>
    <mergeCell ref="A3180:A3184"/>
    <mergeCell ref="B3180:B3184"/>
    <mergeCell ref="C3180:C3184"/>
    <mergeCell ref="D3180:D3184"/>
    <mergeCell ref="E3180:E3184"/>
    <mergeCell ref="F3180:F3184"/>
    <mergeCell ref="G3180:G3184"/>
    <mergeCell ref="H3180:H3184"/>
    <mergeCell ref="A3172:A3175"/>
    <mergeCell ref="B3172:B3175"/>
    <mergeCell ref="C3172:C3175"/>
    <mergeCell ref="D3172:D3175"/>
    <mergeCell ref="A3177:A3179"/>
    <mergeCell ref="B3177:B3179"/>
    <mergeCell ref="C3177:C3179"/>
    <mergeCell ref="D3177:D3179"/>
    <mergeCell ref="F3078:F3083"/>
    <mergeCell ref="F2988:F2993"/>
    <mergeCell ref="B3071:B3072"/>
    <mergeCell ref="C3071:C3072"/>
    <mergeCell ref="D3071:D3072"/>
    <mergeCell ref="E3071:E3072"/>
    <mergeCell ref="B2933:B2936"/>
    <mergeCell ref="C2933:C2936"/>
    <mergeCell ref="D2933:D2936"/>
    <mergeCell ref="E2933:E2936"/>
    <mergeCell ref="B2988:B2993"/>
    <mergeCell ref="C2988:C2993"/>
    <mergeCell ref="D2988:D2993"/>
    <mergeCell ref="E2988:E2993"/>
    <mergeCell ref="B2925:B2928"/>
    <mergeCell ref="C2925:C2928"/>
    <mergeCell ref="D2925:D2928"/>
    <mergeCell ref="E2925:E2928"/>
    <mergeCell ref="B2929:B2932"/>
    <mergeCell ref="C2929:C2932"/>
    <mergeCell ref="D2929:D2932"/>
    <mergeCell ref="E2929:E2932"/>
    <mergeCell ref="C2917:C2920"/>
    <mergeCell ref="D2917:D2920"/>
    <mergeCell ref="E2917:E2920"/>
    <mergeCell ref="B2921:B2924"/>
    <mergeCell ref="C2921:C2924"/>
    <mergeCell ref="D2921:D2924"/>
    <mergeCell ref="E2921:E2924"/>
    <mergeCell ref="B2909:B2912"/>
    <mergeCell ref="C2909:C2912"/>
    <mergeCell ref="D2909:D2912"/>
    <mergeCell ref="E2909:E2912"/>
    <mergeCell ref="B2913:B2916"/>
    <mergeCell ref="C2913:C2916"/>
    <mergeCell ref="D2913:D2916"/>
    <mergeCell ref="E2913:E2916"/>
    <mergeCell ref="F2868:F2873"/>
    <mergeCell ref="B2899:B2904"/>
    <mergeCell ref="C2899:C2904"/>
    <mergeCell ref="D2899:D2904"/>
    <mergeCell ref="E2899:E2904"/>
    <mergeCell ref="F2899:F2904"/>
    <mergeCell ref="B2821:B2822"/>
    <mergeCell ref="C2821:C2822"/>
    <mergeCell ref="D2821:D2822"/>
    <mergeCell ref="E2821:E2822"/>
    <mergeCell ref="B2868:B2873"/>
    <mergeCell ref="C2868:C2873"/>
    <mergeCell ref="D2868:D2873"/>
    <mergeCell ref="E2868:E2873"/>
    <mergeCell ref="B2813:B2815"/>
    <mergeCell ref="C2813:C2815"/>
    <mergeCell ref="D2813:D2815"/>
    <mergeCell ref="E2813:E2815"/>
    <mergeCell ref="B2816:B2820"/>
    <mergeCell ref="C2816:C2820"/>
    <mergeCell ref="D2816:D2820"/>
    <mergeCell ref="E2816:E2820"/>
    <mergeCell ref="B2803:B2808"/>
    <mergeCell ref="C2803:C2808"/>
    <mergeCell ref="D2803:D2808"/>
    <mergeCell ref="E2803:E2808"/>
    <mergeCell ref="F2803:F2808"/>
    <mergeCell ref="B2677:B2678"/>
    <mergeCell ref="C2677:C2678"/>
    <mergeCell ref="D2677:D2678"/>
    <mergeCell ref="E2677:E2678"/>
    <mergeCell ref="B2679:B2680"/>
    <mergeCell ref="C2679:C2680"/>
    <mergeCell ref="D2679:D2680"/>
    <mergeCell ref="E2679:E2680"/>
    <mergeCell ref="B2672:B2673"/>
    <mergeCell ref="C2672:C2673"/>
    <mergeCell ref="D2672:D2673"/>
    <mergeCell ref="E2672:E2673"/>
    <mergeCell ref="B2674:B2676"/>
    <mergeCell ref="C2674:C2676"/>
    <mergeCell ref="D2674:D2676"/>
    <mergeCell ref="E2674:E2676"/>
    <mergeCell ref="B2666:B2667"/>
    <mergeCell ref="C2666:C2667"/>
    <mergeCell ref="D2666:D2667"/>
    <mergeCell ref="E2666:E2667"/>
    <mergeCell ref="B2668:B2670"/>
    <mergeCell ref="C2668:C2670"/>
    <mergeCell ref="D2668:D2670"/>
    <mergeCell ref="E2668:E2670"/>
    <mergeCell ref="B2659:B2661"/>
    <mergeCell ref="C2659:C2661"/>
    <mergeCell ref="D2659:D2661"/>
    <mergeCell ref="E2659:E2661"/>
    <mergeCell ref="B2663:B2665"/>
    <mergeCell ref="C2663:C2665"/>
    <mergeCell ref="D2663:D2665"/>
    <mergeCell ref="E2663:E2665"/>
    <mergeCell ref="B2654:B2656"/>
    <mergeCell ref="C2654:C2656"/>
    <mergeCell ref="D2654:D2656"/>
    <mergeCell ref="E2654:E2656"/>
    <mergeCell ref="B2657:B2658"/>
    <mergeCell ref="C2657:C2658"/>
    <mergeCell ref="D2657:D2658"/>
    <mergeCell ref="E2657:E2658"/>
    <mergeCell ref="B2589:B2595"/>
    <mergeCell ref="C2589:C2595"/>
    <mergeCell ref="D2589:D2595"/>
    <mergeCell ref="E2589:E2595"/>
    <mergeCell ref="F2590:F2595"/>
    <mergeCell ref="B2582:B2586"/>
    <mergeCell ref="C2582:C2586"/>
    <mergeCell ref="D2582:D2586"/>
    <mergeCell ref="E2582:E2586"/>
    <mergeCell ref="B2587:B2588"/>
    <mergeCell ref="C2587:C2588"/>
    <mergeCell ref="D2587:D2588"/>
    <mergeCell ref="E2587:E2588"/>
    <mergeCell ref="B2572:B2574"/>
    <mergeCell ref="C2572:C2574"/>
    <mergeCell ref="D2572:D2574"/>
    <mergeCell ref="E2572:E2574"/>
    <mergeCell ref="B2579:B2581"/>
    <mergeCell ref="C2579:C2581"/>
    <mergeCell ref="D2579:D2581"/>
    <mergeCell ref="E2579:E2581"/>
    <mergeCell ref="B2545:B2550"/>
    <mergeCell ref="C2545:C2550"/>
    <mergeCell ref="D2545:D2550"/>
    <mergeCell ref="E2545:E2550"/>
    <mergeCell ref="F2545:F2550"/>
    <mergeCell ref="L2490:L2491"/>
    <mergeCell ref="B2493:B2494"/>
    <mergeCell ref="C2493:C2494"/>
    <mergeCell ref="D2493:D2494"/>
    <mergeCell ref="E2493:E2494"/>
    <mergeCell ref="L2493:L2494"/>
    <mergeCell ref="B2487:B2488"/>
    <mergeCell ref="C2487:C2488"/>
    <mergeCell ref="D2487:D2488"/>
    <mergeCell ref="E2487:E2488"/>
    <mergeCell ref="B2490:B2491"/>
    <mergeCell ref="C2490:C2491"/>
    <mergeCell ref="D2490:D2491"/>
    <mergeCell ref="E2490:E2491"/>
    <mergeCell ref="B2485:B2486"/>
    <mergeCell ref="C2485:C2486"/>
    <mergeCell ref="D2485:D2486"/>
    <mergeCell ref="E2485:E2486"/>
    <mergeCell ref="L2485:L2486"/>
    <mergeCell ref="B2482:B2483"/>
    <mergeCell ref="C2482:C2483"/>
    <mergeCell ref="D2482:D2483"/>
    <mergeCell ref="E2482:E2483"/>
    <mergeCell ref="L2482:L2483"/>
    <mergeCell ref="B2478:B2481"/>
    <mergeCell ref="C2478:C2481"/>
    <mergeCell ref="D2478:D2481"/>
    <mergeCell ref="E2478:E2481"/>
    <mergeCell ref="L2478:L2481"/>
    <mergeCell ref="B2476:B2477"/>
    <mergeCell ref="C2476:C2477"/>
    <mergeCell ref="D2476:D2477"/>
    <mergeCell ref="E2476:E2477"/>
    <mergeCell ref="L2476:L2477"/>
    <mergeCell ref="B2474:B2475"/>
    <mergeCell ref="C2474:C2475"/>
    <mergeCell ref="D2474:D2475"/>
    <mergeCell ref="E2474:E2475"/>
    <mergeCell ref="L2474:L2475"/>
    <mergeCell ref="B2472:B2473"/>
    <mergeCell ref="C2472:C2473"/>
    <mergeCell ref="D2472:D2473"/>
    <mergeCell ref="E2472:E2473"/>
    <mergeCell ref="F2472:F2473"/>
    <mergeCell ref="B2461:B2463"/>
    <mergeCell ref="C2461:C2463"/>
    <mergeCell ref="D2461:D2463"/>
    <mergeCell ref="E2461:E2463"/>
    <mergeCell ref="F2461:F2463"/>
    <mergeCell ref="B2441:B2446"/>
    <mergeCell ref="C2441:C2446"/>
    <mergeCell ref="D2441:D2446"/>
    <mergeCell ref="E2441:E2446"/>
    <mergeCell ref="F2441:F2446"/>
    <mergeCell ref="B2433:B2438"/>
    <mergeCell ref="C2433:C2438"/>
    <mergeCell ref="D2433:D2438"/>
    <mergeCell ref="E2433:E2438"/>
    <mergeCell ref="F2433:F2438"/>
    <mergeCell ref="B2331:B2336"/>
    <mergeCell ref="C2331:C2336"/>
    <mergeCell ref="D2331:D2336"/>
    <mergeCell ref="E2331:E2336"/>
    <mergeCell ref="F2331:F2336"/>
    <mergeCell ref="B2279:B2280"/>
    <mergeCell ref="C2279:C2280"/>
    <mergeCell ref="D2279:D2280"/>
    <mergeCell ref="E2279:E2280"/>
    <mergeCell ref="B2282:B2283"/>
    <mergeCell ref="C2282:C2283"/>
    <mergeCell ref="D2282:D2283"/>
    <mergeCell ref="E2282:E2283"/>
    <mergeCell ref="B2253:B2258"/>
    <mergeCell ref="C2253:C2258"/>
    <mergeCell ref="D2253:D2258"/>
    <mergeCell ref="E2253:E2258"/>
    <mergeCell ref="F2253:F2258"/>
    <mergeCell ref="B2173:B2178"/>
    <mergeCell ref="C2173:C2178"/>
    <mergeCell ref="D2173:D2178"/>
    <mergeCell ref="E2173:E2178"/>
    <mergeCell ref="F2173:F2178"/>
    <mergeCell ref="B2143:B2144"/>
    <mergeCell ref="C2143:C2144"/>
    <mergeCell ref="D2143:D2144"/>
    <mergeCell ref="E2143:E2144"/>
    <mergeCell ref="F2143:F2144"/>
    <mergeCell ref="B2141:B2142"/>
    <mergeCell ref="C2141:C2142"/>
    <mergeCell ref="D2141:D2142"/>
    <mergeCell ref="E2141:E2142"/>
    <mergeCell ref="F2141:F2142"/>
    <mergeCell ref="B2139:B2140"/>
    <mergeCell ref="C2139:C2140"/>
    <mergeCell ref="D2139:D2140"/>
    <mergeCell ref="E2139:E2140"/>
    <mergeCell ref="F2139:F2140"/>
    <mergeCell ref="B2137:B2138"/>
    <mergeCell ref="C2137:C2138"/>
    <mergeCell ref="D2137:D2138"/>
    <mergeCell ref="E2137:E2138"/>
    <mergeCell ref="F2137:F2138"/>
    <mergeCell ref="F2125:F2130"/>
    <mergeCell ref="B2135:B2136"/>
    <mergeCell ref="C2135:C2136"/>
    <mergeCell ref="D2135:D2136"/>
    <mergeCell ref="E2135:E2136"/>
    <mergeCell ref="F2135:F2136"/>
    <mergeCell ref="B2120:B2121"/>
    <mergeCell ref="C2120:C2121"/>
    <mergeCell ref="D2120:D2121"/>
    <mergeCell ref="E2120:E2121"/>
    <mergeCell ref="B2125:B2130"/>
    <mergeCell ref="C2125:C2130"/>
    <mergeCell ref="D2125:D2130"/>
    <mergeCell ref="E2125:E2130"/>
    <mergeCell ref="B2116:B2117"/>
    <mergeCell ref="C2116:C2117"/>
    <mergeCell ref="D2116:D2117"/>
    <mergeCell ref="E2116:E2117"/>
    <mergeCell ref="B2118:B2119"/>
    <mergeCell ref="C2118:C2119"/>
    <mergeCell ref="D2118:D2119"/>
    <mergeCell ref="E2118:E2119"/>
    <mergeCell ref="B2112:B2113"/>
    <mergeCell ref="C2112:C2113"/>
    <mergeCell ref="D2112:D2113"/>
    <mergeCell ref="E2112:E2113"/>
    <mergeCell ref="B2114:B2115"/>
    <mergeCell ref="C2114:C2115"/>
    <mergeCell ref="D2114:D2115"/>
    <mergeCell ref="E2114:E2115"/>
    <mergeCell ref="B2108:B2109"/>
    <mergeCell ref="C2108:C2109"/>
    <mergeCell ref="D2108:D2109"/>
    <mergeCell ref="E2108:E2109"/>
    <mergeCell ref="B2110:B2111"/>
    <mergeCell ref="C2110:C2111"/>
    <mergeCell ref="D2110:D2111"/>
    <mergeCell ref="E2110:E2111"/>
    <mergeCell ref="B2104:B2105"/>
    <mergeCell ref="C2104:C2105"/>
    <mergeCell ref="D2104:D2105"/>
    <mergeCell ref="E2104:E2105"/>
    <mergeCell ref="B2106:B2107"/>
    <mergeCell ref="C2106:C2107"/>
    <mergeCell ref="D2106:D2107"/>
    <mergeCell ref="E2106:E2107"/>
    <mergeCell ref="B2100:B2101"/>
    <mergeCell ref="C2100:C2101"/>
    <mergeCell ref="D2100:D2101"/>
    <mergeCell ref="E2100:E2101"/>
    <mergeCell ref="B2102:B2103"/>
    <mergeCell ref="C2102:C2103"/>
    <mergeCell ref="D2102:D2103"/>
    <mergeCell ref="E2102:E2103"/>
    <mergeCell ref="B2096:B2097"/>
    <mergeCell ref="C2096:C2097"/>
    <mergeCell ref="D2096:D2097"/>
    <mergeCell ref="E2096:E2097"/>
    <mergeCell ref="B2098:B2099"/>
    <mergeCell ref="C2098:C2099"/>
    <mergeCell ref="D2098:D2099"/>
    <mergeCell ref="E2098:E2099"/>
    <mergeCell ref="B2038:B2043"/>
    <mergeCell ref="C2038:C2043"/>
    <mergeCell ref="D2038:D2043"/>
    <mergeCell ref="E2038:E2043"/>
    <mergeCell ref="F2038:F2043"/>
    <mergeCell ref="B2006:B2011"/>
    <mergeCell ref="C2006:C2011"/>
    <mergeCell ref="D2006:D2011"/>
    <mergeCell ref="E2006:E2011"/>
    <mergeCell ref="F2006:F2011"/>
    <mergeCell ref="L1970:L1971"/>
    <mergeCell ref="B1978:B1979"/>
    <mergeCell ref="C1978:C1979"/>
    <mergeCell ref="D1978:D1979"/>
    <mergeCell ref="E1978:E1979"/>
    <mergeCell ref="I1978:I1979"/>
    <mergeCell ref="L1978:L1979"/>
    <mergeCell ref="B1970:B1971"/>
    <mergeCell ref="C1970:C1971"/>
    <mergeCell ref="D1970:D1971"/>
    <mergeCell ref="E1970:E1971"/>
    <mergeCell ref="I1970:I1971"/>
    <mergeCell ref="L1949:L1950"/>
    <mergeCell ref="F1941:F1946"/>
    <mergeCell ref="B1949:B1950"/>
    <mergeCell ref="C1949:C1950"/>
    <mergeCell ref="D1949:D1950"/>
    <mergeCell ref="E1949:E1950"/>
    <mergeCell ref="B1938:B1939"/>
    <mergeCell ref="C1938:C1939"/>
    <mergeCell ref="D1938:D1939"/>
    <mergeCell ref="E1938:E1939"/>
    <mergeCell ref="B1941:B1946"/>
    <mergeCell ref="C1941:C1946"/>
    <mergeCell ref="D1941:D1946"/>
    <mergeCell ref="E1941:E1946"/>
    <mergeCell ref="F1888:F1893"/>
    <mergeCell ref="B1935:B1937"/>
    <mergeCell ref="C1935:C1937"/>
    <mergeCell ref="D1935:D1937"/>
    <mergeCell ref="E1935:E1937"/>
    <mergeCell ref="B1829:B1831"/>
    <mergeCell ref="C1829:C1831"/>
    <mergeCell ref="D1829:D1831"/>
    <mergeCell ref="E1829:E1831"/>
    <mergeCell ref="B1888:B1893"/>
    <mergeCell ref="C1888:C1893"/>
    <mergeCell ref="D1888:D1893"/>
    <mergeCell ref="E1888:E1893"/>
    <mergeCell ref="B1813:B1816"/>
    <mergeCell ref="C1813:C1816"/>
    <mergeCell ref="D1813:D1816"/>
    <mergeCell ref="E1813:E1816"/>
    <mergeCell ref="B1827:B1828"/>
    <mergeCell ref="C1827:C1828"/>
    <mergeCell ref="D1827:D1828"/>
    <mergeCell ref="E1827:E1828"/>
    <mergeCell ref="B1706:B1711"/>
    <mergeCell ref="C1706:C1711"/>
    <mergeCell ref="D1706:D1711"/>
    <mergeCell ref="E1706:E1711"/>
    <mergeCell ref="F1706:F1711"/>
    <mergeCell ref="B1691:B1692"/>
    <mergeCell ref="C1691:C1692"/>
    <mergeCell ref="D1691:D1692"/>
    <mergeCell ref="E1691:E1692"/>
    <mergeCell ref="L1691:L1692"/>
    <mergeCell ref="B1688:B1689"/>
    <mergeCell ref="C1688:C1689"/>
    <mergeCell ref="D1688:D1689"/>
    <mergeCell ref="E1688:E1689"/>
    <mergeCell ref="L1688:L1689"/>
    <mergeCell ref="B1686:B1687"/>
    <mergeCell ref="C1686:C1687"/>
    <mergeCell ref="D1686:D1687"/>
    <mergeCell ref="E1686:E1687"/>
    <mergeCell ref="L1686:L1687"/>
    <mergeCell ref="B1644:B1649"/>
    <mergeCell ref="C1644:C1649"/>
    <mergeCell ref="D1644:D1649"/>
    <mergeCell ref="E1644:E1649"/>
    <mergeCell ref="F1644:F1649"/>
    <mergeCell ref="L1635:L1636"/>
    <mergeCell ref="B1640:B1641"/>
    <mergeCell ref="C1640:C1641"/>
    <mergeCell ref="D1640:D1641"/>
    <mergeCell ref="E1640:E1641"/>
    <mergeCell ref="L1640:L1641"/>
    <mergeCell ref="H1592:H1600"/>
    <mergeCell ref="B1635:B1636"/>
    <mergeCell ref="C1635:C1636"/>
    <mergeCell ref="D1635:D1636"/>
    <mergeCell ref="E1635:E1636"/>
    <mergeCell ref="B1592:B1600"/>
    <mergeCell ref="C1592:C1600"/>
    <mergeCell ref="D1592:D1600"/>
    <mergeCell ref="E1592:E1600"/>
    <mergeCell ref="F1592:F1600"/>
    <mergeCell ref="B1582:B1587"/>
    <mergeCell ref="C1582:C1587"/>
    <mergeCell ref="D1582:D1587"/>
    <mergeCell ref="E1582:E1587"/>
    <mergeCell ref="F1582:F1587"/>
    <mergeCell ref="B1580:B1581"/>
    <mergeCell ref="C1580:C1581"/>
    <mergeCell ref="D1580:D1581"/>
    <mergeCell ref="E1580:E1581"/>
    <mergeCell ref="L1580:L1581"/>
    <mergeCell ref="B1578:B1579"/>
    <mergeCell ref="C1578:C1579"/>
    <mergeCell ref="D1578:D1579"/>
    <mergeCell ref="E1578:E1579"/>
    <mergeCell ref="L1578:L1579"/>
    <mergeCell ref="B1576:B1577"/>
    <mergeCell ref="C1576:C1577"/>
    <mergeCell ref="D1576:D1577"/>
    <mergeCell ref="E1576:E1577"/>
    <mergeCell ref="L1576:L1577"/>
    <mergeCell ref="B1574:B1575"/>
    <mergeCell ref="C1574:C1575"/>
    <mergeCell ref="D1574:D1575"/>
    <mergeCell ref="E1574:E1575"/>
    <mergeCell ref="L1574:L1575"/>
    <mergeCell ref="B1572:B1573"/>
    <mergeCell ref="C1572:C1573"/>
    <mergeCell ref="D1572:D1573"/>
    <mergeCell ref="E1572:E1573"/>
    <mergeCell ref="L1572:L1573"/>
    <mergeCell ref="B1570:B1571"/>
    <mergeCell ref="C1570:C1571"/>
    <mergeCell ref="D1570:D1571"/>
    <mergeCell ref="E1570:E1571"/>
    <mergeCell ref="L1570:L1571"/>
    <mergeCell ref="B1568:B1569"/>
    <mergeCell ref="C1568:C1569"/>
    <mergeCell ref="D1568:D1569"/>
    <mergeCell ref="E1568:E1569"/>
    <mergeCell ref="L1568:L1569"/>
    <mergeCell ref="B1566:B1567"/>
    <mergeCell ref="C1566:C1567"/>
    <mergeCell ref="D1566:D1567"/>
    <mergeCell ref="E1566:E1567"/>
    <mergeCell ref="L1566:L1567"/>
    <mergeCell ref="B1564:B1565"/>
    <mergeCell ref="C1564:C1565"/>
    <mergeCell ref="D1564:D1565"/>
    <mergeCell ref="E1564:E1565"/>
    <mergeCell ref="L1564:L1565"/>
    <mergeCell ref="B1562:B1563"/>
    <mergeCell ref="C1562:C1563"/>
    <mergeCell ref="D1562:D1563"/>
    <mergeCell ref="E1562:E1563"/>
    <mergeCell ref="L1562:L1563"/>
    <mergeCell ref="B1560:B1561"/>
    <mergeCell ref="C1560:C1561"/>
    <mergeCell ref="D1560:D1561"/>
    <mergeCell ref="E1560:E1561"/>
    <mergeCell ref="L1560:L1561"/>
    <mergeCell ref="B1558:B1559"/>
    <mergeCell ref="C1558:C1559"/>
    <mergeCell ref="D1558:D1559"/>
    <mergeCell ref="E1558:E1559"/>
    <mergeCell ref="L1558:L1559"/>
    <mergeCell ref="B1556:B1557"/>
    <mergeCell ref="C1556:C1557"/>
    <mergeCell ref="D1556:D1557"/>
    <mergeCell ref="E1556:E1557"/>
    <mergeCell ref="L1556:L1557"/>
    <mergeCell ref="B1554:B1555"/>
    <mergeCell ref="C1554:C1555"/>
    <mergeCell ref="D1554:D1555"/>
    <mergeCell ref="E1554:E1555"/>
    <mergeCell ref="L1554:L1555"/>
    <mergeCell ref="I1527:I1528"/>
    <mergeCell ref="J1527:J1528"/>
    <mergeCell ref="K1527:K1528"/>
    <mergeCell ref="L1527:L1528"/>
    <mergeCell ref="B1531:B1536"/>
    <mergeCell ref="C1531:C1536"/>
    <mergeCell ref="D1531:D1536"/>
    <mergeCell ref="E1531:E1536"/>
    <mergeCell ref="F1531:F1536"/>
    <mergeCell ref="B1527:B1528"/>
    <mergeCell ref="C1527:C1528"/>
    <mergeCell ref="D1527:D1528"/>
    <mergeCell ref="E1527:E1528"/>
    <mergeCell ref="F1527:F1528"/>
    <mergeCell ref="J1487:J1488"/>
    <mergeCell ref="K1487:K1488"/>
    <mergeCell ref="L1487:L1488"/>
    <mergeCell ref="B1489:B1490"/>
    <mergeCell ref="C1489:C1490"/>
    <mergeCell ref="D1489:D1490"/>
    <mergeCell ref="E1489:E1490"/>
    <mergeCell ref="F1489:F1490"/>
    <mergeCell ref="J1489:J1490"/>
    <mergeCell ref="K1489:K1490"/>
    <mergeCell ref="L1489:L1490"/>
    <mergeCell ref="B1487:B1488"/>
    <mergeCell ref="C1487:C1488"/>
    <mergeCell ref="D1487:D1488"/>
    <mergeCell ref="E1487:E1488"/>
    <mergeCell ref="F1487:F1488"/>
    <mergeCell ref="L1401:L1402"/>
    <mergeCell ref="B1403:B1404"/>
    <mergeCell ref="C1403:C1404"/>
    <mergeCell ref="D1403:D1404"/>
    <mergeCell ref="E1403:E1404"/>
    <mergeCell ref="F1403:F1404"/>
    <mergeCell ref="L1403:L1404"/>
    <mergeCell ref="B1401:B1402"/>
    <mergeCell ref="C1401:C1402"/>
    <mergeCell ref="D1401:D1402"/>
    <mergeCell ref="E1401:E1402"/>
    <mergeCell ref="F1401:F1402"/>
    <mergeCell ref="L1397:L1398"/>
    <mergeCell ref="B1399:B1400"/>
    <mergeCell ref="C1399:C1400"/>
    <mergeCell ref="D1399:D1400"/>
    <mergeCell ref="E1399:E1400"/>
    <mergeCell ref="F1399:F1400"/>
    <mergeCell ref="L1399:L1400"/>
    <mergeCell ref="B1397:B1398"/>
    <mergeCell ref="C1397:C1398"/>
    <mergeCell ref="D1397:D1398"/>
    <mergeCell ref="E1397:E1398"/>
    <mergeCell ref="F1397:F1398"/>
    <mergeCell ref="L1391:L1393"/>
    <mergeCell ref="B1394:B1396"/>
    <mergeCell ref="C1394:C1396"/>
    <mergeCell ref="D1394:D1396"/>
    <mergeCell ref="E1394:E1396"/>
    <mergeCell ref="F1394:F1396"/>
    <mergeCell ref="L1394:L1396"/>
    <mergeCell ref="B1391:B1393"/>
    <mergeCell ref="C1391:C1393"/>
    <mergeCell ref="D1391:D1393"/>
    <mergeCell ref="E1391:E1393"/>
    <mergeCell ref="F1391:F1393"/>
    <mergeCell ref="L1385:L1386"/>
    <mergeCell ref="B1387:B1390"/>
    <mergeCell ref="C1387:C1390"/>
    <mergeCell ref="D1387:D1390"/>
    <mergeCell ref="E1387:E1390"/>
    <mergeCell ref="F1387:F1390"/>
    <mergeCell ref="L1387:L1390"/>
    <mergeCell ref="B1385:B1386"/>
    <mergeCell ref="C1385:C1386"/>
    <mergeCell ref="D1385:D1386"/>
    <mergeCell ref="E1385:E1386"/>
    <mergeCell ref="F1385:F1386"/>
    <mergeCell ref="L1377:L1379"/>
    <mergeCell ref="B1380:B1383"/>
    <mergeCell ref="C1380:C1383"/>
    <mergeCell ref="D1380:D1383"/>
    <mergeCell ref="E1380:E1383"/>
    <mergeCell ref="F1380:F1383"/>
    <mergeCell ref="L1380:L1382"/>
    <mergeCell ref="B1377:B1379"/>
    <mergeCell ref="C1377:C1379"/>
    <mergeCell ref="D1377:D1379"/>
    <mergeCell ref="E1377:E1379"/>
    <mergeCell ref="F1377:F1379"/>
    <mergeCell ref="L1372:L1373"/>
    <mergeCell ref="B1374:B1375"/>
    <mergeCell ref="C1374:C1375"/>
    <mergeCell ref="D1374:D1375"/>
    <mergeCell ref="E1374:E1375"/>
    <mergeCell ref="F1374:F1375"/>
    <mergeCell ref="L1374:L1375"/>
    <mergeCell ref="B1372:B1373"/>
    <mergeCell ref="C1372:C1373"/>
    <mergeCell ref="D1372:D1373"/>
    <mergeCell ref="E1372:E1373"/>
    <mergeCell ref="F1372:F1373"/>
    <mergeCell ref="L1365:L1366"/>
    <mergeCell ref="B1369:B1371"/>
    <mergeCell ref="C1369:C1371"/>
    <mergeCell ref="D1369:D1371"/>
    <mergeCell ref="E1369:E1371"/>
    <mergeCell ref="F1369:F1371"/>
    <mergeCell ref="L1369:L1371"/>
    <mergeCell ref="B1365:B1366"/>
    <mergeCell ref="C1365:C1366"/>
    <mergeCell ref="D1365:D1366"/>
    <mergeCell ref="E1365:E1366"/>
    <mergeCell ref="F1365:F1366"/>
    <mergeCell ref="L1360:L1362"/>
    <mergeCell ref="B1363:B1364"/>
    <mergeCell ref="C1363:C1364"/>
    <mergeCell ref="D1363:D1364"/>
    <mergeCell ref="E1363:E1364"/>
    <mergeCell ref="F1363:F1364"/>
    <mergeCell ref="L1363:L1364"/>
    <mergeCell ref="B1360:B1362"/>
    <mergeCell ref="C1360:C1362"/>
    <mergeCell ref="D1360:D1362"/>
    <mergeCell ref="E1360:E1362"/>
    <mergeCell ref="F1360:F1362"/>
    <mergeCell ref="L1263:L1267"/>
    <mergeCell ref="B1357:B1359"/>
    <mergeCell ref="C1357:C1359"/>
    <mergeCell ref="D1357:D1359"/>
    <mergeCell ref="E1357:E1359"/>
    <mergeCell ref="F1357:F1359"/>
    <mergeCell ref="L1357:L1359"/>
    <mergeCell ref="B1257:B1259"/>
    <mergeCell ref="C1257:C1259"/>
    <mergeCell ref="D1257:D1259"/>
    <mergeCell ref="E1257:E1259"/>
    <mergeCell ref="B1263:B1267"/>
    <mergeCell ref="C1263:C1267"/>
    <mergeCell ref="D1263:D1267"/>
    <mergeCell ref="E1263:E1267"/>
    <mergeCell ref="B1254:B1255"/>
    <mergeCell ref="C1254:C1255"/>
    <mergeCell ref="D1254:D1255"/>
    <mergeCell ref="E1254:E1255"/>
    <mergeCell ref="F1254:F1255"/>
    <mergeCell ref="L738:L744"/>
    <mergeCell ref="B1244:B1245"/>
    <mergeCell ref="C1244:C1245"/>
    <mergeCell ref="D1244:D1245"/>
    <mergeCell ref="E1244:E1245"/>
    <mergeCell ref="B698:B699"/>
    <mergeCell ref="C698:C699"/>
    <mergeCell ref="D698:D699"/>
    <mergeCell ref="E698:E699"/>
    <mergeCell ref="B738:B744"/>
    <mergeCell ref="C738:C744"/>
    <mergeCell ref="D738:D744"/>
    <mergeCell ref="E738:E744"/>
    <mergeCell ref="B658:B668"/>
    <mergeCell ref="C658:C668"/>
    <mergeCell ref="D658:D668"/>
    <mergeCell ref="E658:E668"/>
    <mergeCell ref="B691:B697"/>
    <mergeCell ref="C691:C697"/>
    <mergeCell ref="D691:D697"/>
    <mergeCell ref="E691:E697"/>
    <mergeCell ref="B650:B652"/>
    <mergeCell ref="C650:C652"/>
    <mergeCell ref="D650:D652"/>
    <mergeCell ref="E650:E652"/>
    <mergeCell ref="F650:F652"/>
    <mergeCell ref="B644:B649"/>
    <mergeCell ref="C644:C649"/>
    <mergeCell ref="D644:D649"/>
    <mergeCell ref="E644:E649"/>
    <mergeCell ref="F644:F649"/>
    <mergeCell ref="B641:B643"/>
    <mergeCell ref="C641:C643"/>
    <mergeCell ref="D641:D643"/>
    <mergeCell ref="E641:E643"/>
    <mergeCell ref="F641:F643"/>
    <mergeCell ref="B636:B639"/>
    <mergeCell ref="C636:C639"/>
    <mergeCell ref="D636:D639"/>
    <mergeCell ref="E636:E639"/>
    <mergeCell ref="F636:F639"/>
    <mergeCell ref="B633:B635"/>
    <mergeCell ref="C633:C635"/>
    <mergeCell ref="D633:D635"/>
    <mergeCell ref="E633:E635"/>
    <mergeCell ref="F633:F635"/>
    <mergeCell ref="B629:B632"/>
    <mergeCell ref="C629:C632"/>
    <mergeCell ref="D629:D632"/>
    <mergeCell ref="E629:E632"/>
    <mergeCell ref="F629:F632"/>
    <mergeCell ref="B625:B628"/>
    <mergeCell ref="C625:C628"/>
    <mergeCell ref="D625:D628"/>
    <mergeCell ref="E625:E628"/>
    <mergeCell ref="F625:F628"/>
    <mergeCell ref="B621:B624"/>
    <mergeCell ref="C621:C624"/>
    <mergeCell ref="D621:D624"/>
    <mergeCell ref="E621:E624"/>
    <mergeCell ref="F621:F624"/>
    <mergeCell ref="B618:B620"/>
    <mergeCell ref="C618:C620"/>
    <mergeCell ref="D618:D620"/>
    <mergeCell ref="E618:E620"/>
    <mergeCell ref="F618:F620"/>
    <mergeCell ref="B613:B617"/>
    <mergeCell ref="C613:C617"/>
    <mergeCell ref="D613:D617"/>
    <mergeCell ref="E613:E617"/>
    <mergeCell ref="F613:F617"/>
    <mergeCell ref="B609:B612"/>
    <mergeCell ref="C609:C612"/>
    <mergeCell ref="D609:D612"/>
    <mergeCell ref="E609:E612"/>
    <mergeCell ref="F609:F612"/>
    <mergeCell ref="B606:B608"/>
    <mergeCell ref="C606:C608"/>
    <mergeCell ref="D606:D608"/>
    <mergeCell ref="E606:E608"/>
    <mergeCell ref="F606:F608"/>
    <mergeCell ref="B602:B605"/>
    <mergeCell ref="C602:C605"/>
    <mergeCell ref="D602:D605"/>
    <mergeCell ref="E602:E605"/>
    <mergeCell ref="F602:F605"/>
    <mergeCell ref="B598:B601"/>
    <mergeCell ref="C598:C601"/>
    <mergeCell ref="D598:D601"/>
    <mergeCell ref="E598:E601"/>
    <mergeCell ref="F598:F601"/>
    <mergeCell ref="B594:B597"/>
    <mergeCell ref="C594:C597"/>
    <mergeCell ref="D594:D597"/>
    <mergeCell ref="E594:E597"/>
    <mergeCell ref="F594:F597"/>
    <mergeCell ref="B591:B593"/>
    <mergeCell ref="C591:C593"/>
    <mergeCell ref="D591:D593"/>
    <mergeCell ref="E591:E593"/>
    <mergeCell ref="F591:F593"/>
    <mergeCell ref="B587:B590"/>
    <mergeCell ref="C587:C590"/>
    <mergeCell ref="D587:D590"/>
    <mergeCell ref="E587:E590"/>
    <mergeCell ref="F587:F590"/>
    <mergeCell ref="B583:B586"/>
    <mergeCell ref="C583:C586"/>
    <mergeCell ref="D583:D586"/>
    <mergeCell ref="E583:E586"/>
    <mergeCell ref="F583:F586"/>
    <mergeCell ref="B580:B582"/>
    <mergeCell ref="C580:C582"/>
    <mergeCell ref="D580:D582"/>
    <mergeCell ref="E580:E582"/>
    <mergeCell ref="F580:F582"/>
    <mergeCell ref="B576:B579"/>
    <mergeCell ref="C576:C579"/>
    <mergeCell ref="D576:D579"/>
    <mergeCell ref="E576:E579"/>
    <mergeCell ref="F576:F579"/>
    <mergeCell ref="B573:B575"/>
    <mergeCell ref="C573:C575"/>
    <mergeCell ref="D573:D575"/>
    <mergeCell ref="E573:E575"/>
    <mergeCell ref="F573:F575"/>
    <mergeCell ref="B570:B572"/>
    <mergeCell ref="C570:C572"/>
    <mergeCell ref="D570:D572"/>
    <mergeCell ref="E570:E572"/>
    <mergeCell ref="F570:F572"/>
    <mergeCell ref="B566:B569"/>
    <mergeCell ref="C566:C569"/>
    <mergeCell ref="D566:D569"/>
    <mergeCell ref="E566:E569"/>
    <mergeCell ref="F566:F569"/>
    <mergeCell ref="B562:B565"/>
    <mergeCell ref="C562:C565"/>
    <mergeCell ref="D562:D565"/>
    <mergeCell ref="E562:E565"/>
    <mergeCell ref="F562:F565"/>
    <mergeCell ref="B557:B561"/>
    <mergeCell ref="C557:C561"/>
    <mergeCell ref="D557:D561"/>
    <mergeCell ref="E557:E561"/>
    <mergeCell ref="F557:F561"/>
    <mergeCell ref="B553:B556"/>
    <mergeCell ref="C553:C556"/>
    <mergeCell ref="D553:D556"/>
    <mergeCell ref="E553:E556"/>
    <mergeCell ref="F553:F556"/>
    <mergeCell ref="B548:B552"/>
    <mergeCell ref="C548:C552"/>
    <mergeCell ref="D548:D552"/>
    <mergeCell ref="E548:E552"/>
    <mergeCell ref="F548:F552"/>
    <mergeCell ref="B544:B547"/>
    <mergeCell ref="C544:C547"/>
    <mergeCell ref="D544:D547"/>
    <mergeCell ref="E544:E547"/>
    <mergeCell ref="F544:F547"/>
    <mergeCell ref="B539:B543"/>
    <mergeCell ref="C539:C543"/>
    <mergeCell ref="D539:D543"/>
    <mergeCell ref="E539:E543"/>
    <mergeCell ref="F539:F543"/>
    <mergeCell ref="B534:B538"/>
    <mergeCell ref="C534:C538"/>
    <mergeCell ref="D534:D538"/>
    <mergeCell ref="E534:E538"/>
    <mergeCell ref="F534:F538"/>
    <mergeCell ref="B529:B533"/>
    <mergeCell ref="C529:C533"/>
    <mergeCell ref="D529:D533"/>
    <mergeCell ref="E529:E533"/>
    <mergeCell ref="F529:F533"/>
    <mergeCell ref="B524:B528"/>
    <mergeCell ref="C524:C528"/>
    <mergeCell ref="D524:D528"/>
    <mergeCell ref="E524:E528"/>
    <mergeCell ref="F524:F528"/>
    <mergeCell ref="B519:B523"/>
    <mergeCell ref="C519:C523"/>
    <mergeCell ref="D519:D523"/>
    <mergeCell ref="E519:E523"/>
    <mergeCell ref="F519:F523"/>
    <mergeCell ref="B514:B518"/>
    <mergeCell ref="C514:C518"/>
    <mergeCell ref="D514:D518"/>
    <mergeCell ref="E514:E518"/>
    <mergeCell ref="F514:F518"/>
    <mergeCell ref="B511:B513"/>
    <mergeCell ref="C511:C513"/>
    <mergeCell ref="D511:D513"/>
    <mergeCell ref="E511:E513"/>
    <mergeCell ref="F511:F513"/>
    <mergeCell ref="B506:B510"/>
    <mergeCell ref="C506:C510"/>
    <mergeCell ref="D506:D510"/>
    <mergeCell ref="E506:E510"/>
    <mergeCell ref="F506:F510"/>
    <mergeCell ref="B501:B505"/>
    <mergeCell ref="C501:C505"/>
    <mergeCell ref="D501:D505"/>
    <mergeCell ref="E501:E505"/>
    <mergeCell ref="F501:F505"/>
    <mergeCell ref="B496:B500"/>
    <mergeCell ref="C496:C500"/>
    <mergeCell ref="D496:D500"/>
    <mergeCell ref="E496:E500"/>
    <mergeCell ref="F496:F500"/>
    <mergeCell ref="B491:B495"/>
    <mergeCell ref="C491:C495"/>
    <mergeCell ref="D491:D495"/>
    <mergeCell ref="E491:E495"/>
    <mergeCell ref="F491:F495"/>
    <mergeCell ref="B487:B490"/>
    <mergeCell ref="C487:C490"/>
    <mergeCell ref="D487:D490"/>
    <mergeCell ref="E487:E490"/>
    <mergeCell ref="F487:F490"/>
    <mergeCell ref="B482:B486"/>
    <mergeCell ref="C482:C486"/>
    <mergeCell ref="D482:D486"/>
    <mergeCell ref="E482:E486"/>
    <mergeCell ref="F482:F486"/>
    <mergeCell ref="B477:B481"/>
    <mergeCell ref="C477:C481"/>
    <mergeCell ref="D477:D481"/>
    <mergeCell ref="E477:E481"/>
    <mergeCell ref="F477:F481"/>
    <mergeCell ref="B472:B476"/>
    <mergeCell ref="C472:C476"/>
    <mergeCell ref="D472:D476"/>
    <mergeCell ref="E472:E476"/>
    <mergeCell ref="F472:F476"/>
    <mergeCell ref="B469:B471"/>
    <mergeCell ref="C469:C471"/>
    <mergeCell ref="D469:D471"/>
    <mergeCell ref="E469:E471"/>
    <mergeCell ref="F469:F471"/>
    <mergeCell ref="B464:B468"/>
    <mergeCell ref="C464:C468"/>
    <mergeCell ref="D464:D468"/>
    <mergeCell ref="E464:E468"/>
    <mergeCell ref="F464:F468"/>
    <mergeCell ref="B459:B463"/>
    <mergeCell ref="C459:C463"/>
    <mergeCell ref="D459:D463"/>
    <mergeCell ref="E459:E463"/>
    <mergeCell ref="F459:F463"/>
    <mergeCell ref="B454:B458"/>
    <mergeCell ref="C454:C458"/>
    <mergeCell ref="D454:D458"/>
    <mergeCell ref="E454:E458"/>
    <mergeCell ref="F454:F458"/>
    <mergeCell ref="B449:B453"/>
    <mergeCell ref="C449:C453"/>
    <mergeCell ref="D449:D453"/>
    <mergeCell ref="E449:E453"/>
    <mergeCell ref="F449:F453"/>
    <mergeCell ref="B444:B447"/>
    <mergeCell ref="C444:C447"/>
    <mergeCell ref="D444:D447"/>
    <mergeCell ref="E444:E447"/>
    <mergeCell ref="F444:F447"/>
    <mergeCell ref="B440:B443"/>
    <mergeCell ref="C440:C443"/>
    <mergeCell ref="D440:D443"/>
    <mergeCell ref="E440:E443"/>
    <mergeCell ref="F440:F443"/>
    <mergeCell ref="B435:B439"/>
    <mergeCell ref="C435:C439"/>
    <mergeCell ref="D435:D439"/>
    <mergeCell ref="E435:E439"/>
    <mergeCell ref="F435:F439"/>
    <mergeCell ref="B431:B434"/>
    <mergeCell ref="C431:C434"/>
    <mergeCell ref="D431:D434"/>
    <mergeCell ref="E431:E434"/>
    <mergeCell ref="F431:F434"/>
    <mergeCell ref="F410:F415"/>
    <mergeCell ref="B425:B430"/>
    <mergeCell ref="C425:C430"/>
    <mergeCell ref="D425:D430"/>
    <mergeCell ref="E425:E430"/>
    <mergeCell ref="F425:F430"/>
    <mergeCell ref="B382:B383"/>
    <mergeCell ref="C382:C383"/>
    <mergeCell ref="D382:D383"/>
    <mergeCell ref="E382:E383"/>
    <mergeCell ref="B410:B415"/>
    <mergeCell ref="C410:C415"/>
    <mergeCell ref="D410:D415"/>
    <mergeCell ref="E410:E415"/>
    <mergeCell ref="B331:B336"/>
    <mergeCell ref="C331:C336"/>
    <mergeCell ref="D331:D336"/>
    <mergeCell ref="E331:E336"/>
    <mergeCell ref="F331:F336"/>
    <mergeCell ref="B239:B244"/>
    <mergeCell ref="C239:C244"/>
    <mergeCell ref="D239:D244"/>
    <mergeCell ref="E239:E244"/>
    <mergeCell ref="F239:F244"/>
    <mergeCell ref="E226:E230"/>
    <mergeCell ref="B231:B237"/>
    <mergeCell ref="C231:C237"/>
    <mergeCell ref="D231:D237"/>
    <mergeCell ref="E231:E237"/>
    <mergeCell ref="B221:B223"/>
    <mergeCell ref="C221:C223"/>
    <mergeCell ref="D221:D223"/>
    <mergeCell ref="E221:E223"/>
    <mergeCell ref="B224:B225"/>
    <mergeCell ref="C224:C225"/>
    <mergeCell ref="D224:D225"/>
    <mergeCell ref="E224:E225"/>
    <mergeCell ref="B158:B160"/>
    <mergeCell ref="C158:C160"/>
    <mergeCell ref="D158:D160"/>
    <mergeCell ref="E158:E160"/>
    <mergeCell ref="L158:L160"/>
    <mergeCell ref="L149:L152"/>
    <mergeCell ref="B153:B156"/>
    <mergeCell ref="C153:C156"/>
    <mergeCell ref="D153:D156"/>
    <mergeCell ref="E153:E156"/>
    <mergeCell ref="L153:L156"/>
    <mergeCell ref="B149:B152"/>
    <mergeCell ref="C149:C152"/>
    <mergeCell ref="D149:D152"/>
    <mergeCell ref="E149:E152"/>
    <mergeCell ref="B140:B145"/>
    <mergeCell ref="C140:C145"/>
    <mergeCell ref="D140:D145"/>
    <mergeCell ref="E140:E145"/>
    <mergeCell ref="F140:F145"/>
    <mergeCell ref="B69:B71"/>
    <mergeCell ref="C69:C71"/>
    <mergeCell ref="D69:D71"/>
    <mergeCell ref="E69:E71"/>
    <mergeCell ref="F69:F71"/>
    <mergeCell ref="E43:E44"/>
    <mergeCell ref="F43:F44"/>
    <mergeCell ref="L43:L44"/>
    <mergeCell ref="B3:M3"/>
    <mergeCell ref="B40:B41"/>
    <mergeCell ref="C40:C41"/>
    <mergeCell ref="E40:E41"/>
    <mergeCell ref="F40:F41"/>
    <mergeCell ref="L40:L41"/>
    <mergeCell ref="A49:A54"/>
    <mergeCell ref="B66:B68"/>
    <mergeCell ref="C66:C68"/>
    <mergeCell ref="D66:D68"/>
    <mergeCell ref="E66:E68"/>
    <mergeCell ref="F66:F68"/>
    <mergeCell ref="B63:B65"/>
    <mergeCell ref="C63:C65"/>
    <mergeCell ref="D63:D65"/>
    <mergeCell ref="E63:E65"/>
    <mergeCell ref="F63:F65"/>
    <mergeCell ref="B49:B54"/>
    <mergeCell ref="C49:C54"/>
    <mergeCell ref="D49:D54"/>
    <mergeCell ref="E49:E54"/>
    <mergeCell ref="F49:F54"/>
    <mergeCell ref="A63:A65"/>
    <mergeCell ref="A66:A68"/>
    <mergeCell ref="A69:A71"/>
    <mergeCell ref="A140:A145"/>
    <mergeCell ref="A149:A152"/>
    <mergeCell ref="A153:A156"/>
    <mergeCell ref="A158:A160"/>
    <mergeCell ref="A221:A223"/>
    <mergeCell ref="A224:A225"/>
    <mergeCell ref="A226:A230"/>
    <mergeCell ref="A231:A237"/>
    <mergeCell ref="A239:A244"/>
    <mergeCell ref="A40:A41"/>
    <mergeCell ref="A43:A44"/>
    <mergeCell ref="B43:B44"/>
    <mergeCell ref="C43:C44"/>
    <mergeCell ref="D43:D44"/>
    <mergeCell ref="B226:B230"/>
    <mergeCell ref="C226:C230"/>
    <mergeCell ref="D226:D230"/>
  </mergeCells>
  <dataValidations count="1">
    <dataValidation type="decimal" allowBlank="1" showErrorMessage="1" errorTitle="Ошибка" error="Введение только числовые значения (текст, символы не допускаются)" sqref="G49:G54 G89:G131 I75:I131 I57:I71 G57:G71 L89:L138 G140:G145 L148:L149 I148:J148 L57:L72 J49:J54 I153:I156 I149:K152 L247:L252 L157:L158 I157:K160 L416:L424 I161:L215 G178:G214 G226:G237 I226:L237 G169:G176 G162:G167 G149:G156 G158:G160 G239:G244 I239:L244 L3399 G217 G219 I3528:I3529 L3528:L3529 I3577 L3577 J3448:J3453 G3581:G3586 I3589:L3589 G3589 I341:L341 J219:K219 G341 L2997:L2998 G2999:G3075 G3089:G3132 I3089:L3132 L3084 G3077:G3083 J3073:K3077 G3171:G3176 I3171:L3176 G3159:G3169 J2988:J2993 G3186:G3191 L3195:L3198 I3195:I3198 G3199:G3251 I3199:L3199 G3257:G3262 J3186:J3191 J3159:K3165 L3200:L3250 I3266:L3296 L3299 I3299 G3266:G3296 G3303 G3305:G3345 I3303:I3345 L3303:L3345 K3378:L3378 G2023:G2043 J3446:K3446 L3401:L3446 L3362:L3369 L3390:L3397 K3376:L3376 K3362:K3375 K3377 J3257:J3262 L671:L673 G3456:G3457 I3456:L3457 G3520:G3525 I3520:L3525 G3528:G3529 J3528:K3552 L3531:L3551 G3531:G3551 I3531:I3551 I257:L315 J140:J145 G410:G415 I416:J416 I378:L378 G378 J1405:K1405 J726:L732 G756:G1236 G2433:G2438 I756:I1237 G1239:G1269 G1271:G1353 J1247:K1252 I1355 J63:J138 J1397:K1397 I1438:L1483 J1399:K1399 J1401:K1401 J1403:K1403 K417:K423 G1531:G1536 L1539 I1539 I1491:I1517 L1491:L1517 I1519 L1519 G1607:G1649 L1558 I1524 L1524 I1553:L1553 L1556 L1580 L1582:L1587 I1554:K1587 L1560 K1253:K1355 L1651 I1651 I1660:L1695 G1660:G1695 L1564 L1562 G1706:G1711 I1706:L1711 L1713:L1714 I1713:I1714 G1742:G1812 I1742:L1812 G1897:G1898 I1897:L1898 L1895 I1895 I1882 L1882 J1888:J1893 G1440:G1483 G1986:G1988 G1941:G1946 G728:G729 J3581:J3586 G736:G744 K756:L760 I1239:I1251 I1253:I1353 G1355 L705:L725 I712:I725 J1360:K1360 J1363:K1363 J1365:K1365 J1367:K1369 J1372:K1372 J1374:K1374 J1376:K1377 J1380:K1380 J1384:K1385 J1387:K1387 J1391:K1391 J1394:K1394 G1553:G1587 L1578 L1576 L1572 L1570 L1568 L1566 J1531:J1536 G1888:G1893 J1941:J1946 G2006:G2011 I1986:L1988 K247:K254 L2113 J2006:J2011 G2125:G2130 G2135:G2168 G2173:G2178 G2190 I2190:L2190 L2121 J2038:K2043 J2125:J2130 G2253:G2258 L2261:L2262 I2261:I2262 G2282:G2336 I2344:L2345 G2264:G2280 G2449:G2543 L2111 I2346:I2398 J2253:J2258 L2115 L2103 L2101 L2109 L2107 L2105 I2339:I2343 J2170:K2178 L2339:L2343 J2271:K2271 I2570:L2570 L2476 L2478 L2482 L2484:L2485 L2487:L2490 L2492:L2493 J1644:K1649 J2433:J2438 L2587 I2615:L2653 G2615:G2653 G2570:G2588 G2786:G2794 G2590:G2595 L2575:L2579 L2571:L2573 L2582 L2686 I2686 G2687:G2755 I2687:L2755 L2810 G2796:G2801 I2803:I2808 I2786:I2801 J2786:K2808 L2803:L2808 L2786 L2788:L2801 J2590:J2595 G2868:G2873 G2876 I2876:L2876 I2899:L2904 I2907:L2908 I2997:I3047 G2907:G2908 J2999:L3011 L3012:L3046 I3052:I3059 I3049:I3050 I3061:I3062 I3065:I3068 I3078:L3083 J2545 I3071:I3077 K3087:L3088 L3071:L3077 I3087:I3088 G423 G417:G419 J410:J415 I417:I423 G425:G652 I425:L652 K655:L655 G658:G668 I658:L668 G321:G336 L691:L697 G691:G695 G697:G702 I691:K695 I697:K697 I698:L702 I705:I710 I727:I729 J1357:K1357 G731 I2117 G2117 I2111 G2111 I2115 G2115 G2105 I2103 G2103 I2101 G2101 I2109 G2109 I2107 I2105 G2107 G2121 I2121 G2113 I2113 G2099 I2099 L2099 L2117 G3448:G3453 I2554:I2555 G2545:G2550 L2554:L2555 G2803:G2808 I2810:I2812 G2816:G2818 G2820 I2816:I2820 L2818 G2899:G2904 G2988:G2993 J2868:J2873 G2014:G2021 G3362:G3446 G2441:G2447 G2344:G2431 L761:L1251 J761:K985 J3226:K3251 I247:I254 I48:I54 K48:L54 K63:K145 J3395:K3395 I139:I145 K139:L145 I409:I415 K409:L415 J736:J744 J417:J419 J423 I1530:I1536 K1530:L1536 I1887:I1893 K1887:L1893 I1940:I1946 K1940:L1946 I2005:I2011 K2005:L2011 I2124:I2130 K2124:L2130 I2252:I2258 K2252:L2258 I2432:I2438 K2346:L2438 J2346:J2431 J2507:J2543 J2331:K2336 I2571:I2595 K2589:L2595 J2474:K2485 I2867:I2873 K2867:L2873 I2987:I2993 K2987:L2993 I3185:I3191 K3185:L3191 I3256:I3262 K3256:L3262 I3362:I3453 K3447:L3453 I3580:I3586 K3580:L3586 I736:I745 K736:L745 I217:I220 L217:L222 J216:K217 I316:I336 L316:L336 J317:K319 J321:K336 J1046:J1236 K1046:K1237 J1239:K1245 J1271:J1355 J1253:J1269 L1253:L1356 I1607:I1649 L1607:L1649 J1607:K1642 I2013:I2043 L2013:L2043 J2014:K2022 G257:G318 I2133:I2178 L2133:L2178 J2135:K2168 I2264:I2336 L2264:L2336 J2264:K2266 J2031:J2036 J2274:K2328 L2495:L2550 J2491:K2499 J2501:K2501 J2503:K2505 J3012:K3071 I3159:I3169 L3159:L3169 I3200:I3251 J3200:K3223 J3362:J3389 K3379:K3389 K2024:K2036 J2025:J2029 I2441:I2550 L2441:L2474 J2440:K2461 J2464:K2472 K2507:K2545 J2571:K2585">
      <formula1>0</formula1>
      <formula2>9.99999999999999E+30</formula2>
    </dataValidation>
  </dataValidations>
  <hyperlinks>
    <hyperlink ref="F2250" r:id="rId1" display="https://companium.ru/select?code=841130"/>
  </hyperlinks>
  <pageMargins left="0.7" right="0.7" top="0.75" bottom="0.75" header="0.3" footer="0.3"/>
  <pageSetup paperSize="9" scale="50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2023-11-02T09:29:40Z</dcterms:modified>
</cp:coreProperties>
</file>