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namedSheetViews/namedSheetView1.xml" ContentType="application/vnd.ms-excel.namedsheetview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workbookProtection lockStructure="0"/>
  <bookViews>
    <workbookView xWindow="360" yWindow="15" windowWidth="20955" windowHeight="9720" activeTab="0"/>
  </bookViews>
  <sheets>
    <sheet name="Лист1" sheetId="1" state="visible" r:id="rId1"/>
  </sheets>
  <definedNames>
    <definedName name="Print_Titles" localSheetId="0" hidden="0">'Лист1'!$A:$A</definedName>
    <definedName name="_xlnm.Print_Area" localSheetId="0" hidden="0">'Лист1'!$G$6,'Лист1'!$AA$10</definedName>
  </definedNames>
  <calcPr/>
</workbook>
</file>

<file path=xl/sharedStrings.xml><?xml version="1.0" encoding="utf-8"?>
<sst xmlns="http://schemas.openxmlformats.org/spreadsheetml/2006/main" count="104" uniqueCount="104">
  <si>
    <t xml:space="preserve">Муниципальный район/городской округ </t>
  </si>
  <si>
    <t xml:space="preserve">Показатели по организационным мероприятиям в части содействия развитию конкуренции</t>
  </si>
  <si>
    <t xml:space="preserve">Показатели по содействию развитию конкуренции </t>
  </si>
  <si>
    <t xml:space="preserve">Показатели по организационным мероприятиям в части обеспечения условий для благоприятного инвестиционного климата </t>
  </si>
  <si>
    <t xml:space="preserve">Показатели по обеспечению благоприятного инвестиционного климата</t>
  </si>
  <si>
    <t>Место</t>
  </si>
  <si>
    <t xml:space="preserve">Наличие соглашения о внедрении в Новосибирской области стандарта развития конкуренции в субъектах Российской Федерации </t>
  </si>
  <si>
    <t xml:space="preserve">Наличие коллегиального органа, созданного в муниципальном образовании Новосибирской области для решения вопросов по содействию развитию конкуренции</t>
  </si>
  <si>
    <t xml:space="preserve">Наличие на официальном сайте в информационно-телекоммуникационной сети «Интернет»  муниципального образования раздела, посвященного содействию развитию конкуренции</t>
  </si>
  <si>
    <t xml:space="preserve">Наличие плана мероприятий («дорожной карты») по содействию развитию конкуренции в муниципальном образовании </t>
  </si>
  <si>
    <t xml:space="preserve">Участие представителей ОМСУ НСО в обучающих мероприятиях и тренингах по вопросам развития конкуренции и улучшения инвестиционного климата</t>
  </si>
  <si>
    <t xml:space="preserve">Наличие реестра хозяйствующих субъектов, доля участия муниципального образования в которых составляет 50 и более %</t>
  </si>
  <si>
    <t xml:space="preserve">Наличие в положениях о структурных подразделениях администрации муниципального района (городского округа) норм, предусматривающих в их деятельности приоритет целей и задач по развитию конкуренции на соответствующих товарных рынках </t>
  </si>
  <si>
    <t xml:space="preserve">Наличие нормативного правового акта, направленного на создание и организацию системы внутреннего обеспечения соответствия требованиям антимонопольного законодательства деятельности областных исполнительных органов государственной власти Новосибирской области </t>
  </si>
  <si>
    <t xml:space="preserve">Сокращение количества хозяйствующих субъектов, доля участия муниципальных образований в которых составляет 50 и более %</t>
  </si>
  <si>
    <t xml:space="preserve">Опубликование и актуализация на официальном сайте муниципального образования в сети «Интернет» информации об объектах, находящихся в муниципальной собственности, включая сведения о наименованиях объектов, их местоположении, характеристиках и целевом назначении объектов, существующих ограничениях использования и обременения правами третьих лиц </t>
  </si>
  <si>
    <t xml:space="preserve">Количество нарушений антимонопольного законодательства  ОМСУ НСО </t>
  </si>
  <si>
    <t xml:space="preserve">Достижение целевого показателя «Доля закупок у субъектов малого и среднего предпринимательства в совокупном стоимостном объеме договоров, заключенных по результатам закупок в соответствии с Федеральным законом от 18.07.2011 № 223-ФЗ «О закупках товаров, работ, услуг отдельными видами юридических лиц»</t>
  </si>
  <si>
    <t xml:space="preserve">Достижение целевого показателя «Доля закупок у субъектов малого и среднего предпринимательства в совокупном стоимостном объеме контрактов, заключенных по результатам закупок в соответствии с Федеральным законом от 05.04.2013 № 44-ФЗ «О контрактной системе в сфере закупок товаров, работ, услуг для обеспечения государственных и муниципальных нужд»</t>
  </si>
  <si>
    <t xml:space="preserve">Достижение целевого показателя «Среднее число участников закупок, осуществленных по результатам конкурентных способов определения поставщиков (подрядчиков, исполнителей) в соответствии с Федеральным законом от 18.07.2011 № 223-ФЗ «О закупках товаров, работ, услуг отдельными видами юридических лиц» </t>
  </si>
  <si>
    <t xml:space="preserve">Достижение целевого показателя «Среднее число участников закупок, осуществленных по результатам конкурентных способов определения поставщиков (подрядчиков, исполнителей)» в соответствии с Федеральным законом от 05.04.2013 № 44-ФЗ «О контрактной системе в сфере закупок товаров, работ, услуг для обеспечения государственных и муниципальных нужд» </t>
  </si>
  <si>
    <t xml:space="preserve">Доля коммерческих организаций с признаками недостоверности сведений единого государственного реестра юридических лиц от общего количества зарегистрированных на территории муниципального района/городского округа Новосибирской области</t>
  </si>
  <si>
    <t xml:space="preserve">Наличие на официальном сайте муниципального образования в сети «Интернет» раздела, посвященного инвестиционной деятельности</t>
  </si>
  <si>
    <t xml:space="preserve">Наличие коллегиального органа, обеспечивающего рассмотрение инвестиционных проектов и вопросов улучшения инвестиционного климата муниципального образования</t>
  </si>
  <si>
    <t xml:space="preserve">Объем инвестиций в основной капитал по полному кругу предприятий, млн. рублей</t>
  </si>
  <si>
    <t xml:space="preserve">Наличие крупных инвестиционных проектов (внебюджетных), реализация которых завершилась на территории муниципального образования в отчетном году</t>
  </si>
  <si>
    <t xml:space="preserve">Наличие реализуемых в муниципальном образовании проектов государственно муниципально-частного партнерства, в том числе концессионных соглашений</t>
  </si>
  <si>
    <t xml:space="preserve">Уровень предпринимательской активности (количество субъектов малого и среднего предпринимательства на 10 тыс. человек населения муниципального образования)</t>
  </si>
  <si>
    <t xml:space="preserve">Оборот малых и средних предприятий на 1000 человек населения муниципального образования</t>
  </si>
  <si>
    <t xml:space="preserve">Количество субъектов малого и среднего предпринимательства, воспользовавшихся финансовой поддержкой в рамках муниципальных программы </t>
  </si>
  <si>
    <t xml:space="preserve">Объем привлеченных средств на поддержку малого и среднего предпринимательства на 1000 человек населения муниципального образования</t>
  </si>
  <si>
    <t xml:space="preserve">Среднемесячная номинальная начисленная заработная плата работников крупных и средних предприятий </t>
  </si>
  <si>
    <t xml:space="preserve">Динамика налоговых поступлений в консолидированный бюджет Новосибирской области с территории муниципального образования </t>
  </si>
  <si>
    <t xml:space="preserve">Достижение целевых значений показателей целевой модели упрощения процедур ведения бизнеса и повышения инвестиционной привлекательности Новосибирской области "Подготовка документов и осуществление государственного кадастрового учета и (или) государственной регистрации прав собственности на объекты недвижимого имущества"</t>
  </si>
  <si>
    <t xml:space="preserve">Общая оценка удовлетворенности субъектов предпринимательской деятельности и потребителей товаров, работ и услуг качеством официальной информации о состоянии конкурентной среды на товарных рынках Новосибирской области (уровень доступности, уровень понятности и уровень удобства получения информации)</t>
  </si>
  <si>
    <t xml:space="preserve">Оценка деятельности органов власти (доля респондентов, считающих, что органы власти помогают бизнесу своими действиями)</t>
  </si>
  <si>
    <t xml:space="preserve">Оценка уровня конкуренции на рынках (доля респондентов, считающих уровень конкуренции на рынке высоким)</t>
  </si>
  <si>
    <t xml:space="preserve">Оценка состояния административных барьеров для ведения текущей деятельности и открытия нового бизнеса в разрезе муниципальных образований (доля респондентов, считающих что на товарных рынках отсутствуют непреодолимые административные барьеры)</t>
  </si>
  <si>
    <t xml:space="preserve">2022 (да/нет)</t>
  </si>
  <si>
    <t>баллы</t>
  </si>
  <si>
    <t xml:space="preserve"> количество представителей в коллегиальном органе, являющихся предпринимателями, инвесторами, представителями общественных организаций</t>
  </si>
  <si>
    <t xml:space="preserve">количество заседаний коллегиального органа, на котором рассматривались вопросы по содействию развитию конкуренции в муниципальном образовании</t>
  </si>
  <si>
    <t>2022(да/нет)</t>
  </si>
  <si>
    <t xml:space="preserve">наличие на официальном сайте  соглашения о внедрении в Новосибирской области Стандарта (да/нет)</t>
  </si>
  <si>
    <t xml:space="preserve">наличие на официальном сайте  протокола (ов) заседаний коллегиального органа в отчетном периоде (да/нет)</t>
  </si>
  <si>
    <t xml:space="preserve">наличие на официальном сайте плана мероприятий («дорожной карты») по содействию развитию конкуренции в муниципальном районе (городском округе) (да/нет)</t>
  </si>
  <si>
    <t xml:space="preserve">наличие на официальном сайте отчета об исполнении плана мероприятий («дорожной карты») по содействию развитию конкуренции в муниципальном образовании в отчетном периоде (да/нет)</t>
  </si>
  <si>
    <t xml:space="preserve">наличие мероприятий, предусмотренных в плане мероприятий («дорожной карте») Новосибирской области, по которым ОМСУ НСО являются исполнителями /соисполнителями(да/нет)</t>
  </si>
  <si>
    <t xml:space="preserve">количество мероприятий, в которых принято участие</t>
  </si>
  <si>
    <t>(да/нет)</t>
  </si>
  <si>
    <t xml:space="preserve">таких хозяйствующих субъектов нет (+)</t>
  </si>
  <si>
    <t xml:space="preserve">2022 г.</t>
  </si>
  <si>
    <t xml:space="preserve">2022 г. (%)</t>
  </si>
  <si>
    <t xml:space="preserve">наличие на официальном сайте инвестиционного паспорта муниципального образования</t>
  </si>
  <si>
    <t xml:space="preserve">наличие на официальном сайте отчета инвестиционного уполномоченного муниципального образования</t>
  </si>
  <si>
    <t xml:space="preserve">наличие на официальном сайте инвестиционного послания главы муниципального образования</t>
  </si>
  <si>
    <t xml:space="preserve">наличие на официальном сайте плана создания объектов необходимой для инвесторов инфраструктуры в муниципальном образовании</t>
  </si>
  <si>
    <t xml:space="preserve">наличие на официальном сайте протоколов заседания коллегиального органа, обеспечивающего рассмотрение инвестиционных проектов и вопросов улучшения инвестиционного климата</t>
  </si>
  <si>
    <t xml:space="preserve">2022 г. (да/нет)</t>
  </si>
  <si>
    <t xml:space="preserve">2022 г. количество заседаний</t>
  </si>
  <si>
    <t xml:space="preserve">2021 г.</t>
  </si>
  <si>
    <t xml:space="preserve">2022 г. (количество проектов)</t>
  </si>
  <si>
    <t xml:space="preserve">2022 г. (среднеобластной показатель)</t>
  </si>
  <si>
    <t>Новосибирский</t>
  </si>
  <si>
    <t>да</t>
  </si>
  <si>
    <t>нет</t>
  </si>
  <si>
    <t>Карасукский</t>
  </si>
  <si>
    <t>Купинский</t>
  </si>
  <si>
    <t>Тогучинский</t>
  </si>
  <si>
    <t>Ордынский</t>
  </si>
  <si>
    <t>Татарский</t>
  </si>
  <si>
    <t>Кочковский</t>
  </si>
  <si>
    <t xml:space="preserve">нет закупок </t>
  </si>
  <si>
    <t xml:space="preserve">нет закупок</t>
  </si>
  <si>
    <t>Чулымский</t>
  </si>
  <si>
    <t>Куйбышевский</t>
  </si>
  <si>
    <t>Чистоозерный</t>
  </si>
  <si>
    <t>Мошковский</t>
  </si>
  <si>
    <t>Искитимский</t>
  </si>
  <si>
    <t>Венгеровский</t>
  </si>
  <si>
    <t xml:space="preserve">нет заказчиков</t>
  </si>
  <si>
    <t>Здвинский</t>
  </si>
  <si>
    <t>Сузунский</t>
  </si>
  <si>
    <t>Чановский</t>
  </si>
  <si>
    <t>Черепановский</t>
  </si>
  <si>
    <t>Каргатский</t>
  </si>
  <si>
    <t>Убинский</t>
  </si>
  <si>
    <t>Болотнинский</t>
  </si>
  <si>
    <t>Колыванский</t>
  </si>
  <si>
    <t>Барабинский</t>
  </si>
  <si>
    <t>Краснозерский</t>
  </si>
  <si>
    <t>Коченевский</t>
  </si>
  <si>
    <t>Доволенский</t>
  </si>
  <si>
    <t>Баганский</t>
  </si>
  <si>
    <t>Кыштовский</t>
  </si>
  <si>
    <t>Усть-Таркский</t>
  </si>
  <si>
    <t>Северный</t>
  </si>
  <si>
    <t>Маслянинский</t>
  </si>
  <si>
    <t xml:space="preserve">Городские округа</t>
  </si>
  <si>
    <t xml:space="preserve">г. Новосибирск</t>
  </si>
  <si>
    <t>г.Бердск</t>
  </si>
  <si>
    <t>г.Искитим</t>
  </si>
  <si>
    <t xml:space="preserve">г. Обь</t>
  </si>
  <si>
    <t xml:space="preserve">р.п. Кольцово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</si>
</sst>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_-;\-* #,##0.00_-;_-* &quot;-&quot;??_-;_-@_-"/>
    <numFmt numFmtId="161" formatCode="#,##0.0"/>
    <numFmt numFmtId="162" formatCode="0.0"/>
    <numFmt numFmtId="163" formatCode="#,##0.000"/>
  </numFmts>
  <fonts count="12">
    <font>
      <sz val="11.000000"/>
      <color theme="1"/>
      <name val="Calibri"/>
      <scheme val="minor"/>
    </font>
    <font>
      <sz val="10.000000"/>
      <name val="Arial Cyr"/>
    </font>
    <font>
      <sz val="10.000000"/>
      <name val="Arial"/>
    </font>
    <font>
      <sz val="12.000000"/>
      <name val="Arial Cyr"/>
    </font>
    <font>
      <sz val="12.000000"/>
      <color theme="1"/>
      <name val="Times New Roman"/>
    </font>
    <font>
      <b/>
      <sz val="11.000000"/>
      <color theme="1"/>
      <name val="Times New Roman"/>
    </font>
    <font>
      <b/>
      <sz val="11.000000"/>
      <name val="Times New Roman"/>
    </font>
    <font>
      <b/>
      <sz val="12.000000"/>
      <color theme="1"/>
      <name val="Times New Roman"/>
    </font>
    <font>
      <b/>
      <i/>
      <sz val="11.000000"/>
      <color theme="1"/>
      <name val="Times New Roman"/>
    </font>
    <font>
      <b/>
      <i/>
      <sz val="11.000000"/>
      <name val="Times New Roman"/>
    </font>
    <font>
      <sz val="11.000000"/>
      <name val="Times New Roman"/>
    </font>
    <font>
      <sz val="11.000000"/>
      <color theme="1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2" tint="-0.099978637043366805"/>
        <bgColor theme="2" tint="-0.09997863704336680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 tint="0"/>
        <bgColor theme="0" tint="0"/>
      </patternFill>
    </fill>
    <fill>
      <patternFill patternType="solid">
        <fgColor theme="4" tint="0.39997558519241921"/>
        <bgColor theme="4" tint="0.3999755851924192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>
      <protection locked="0"/>
    </xf>
    <xf fontId="3" fillId="0" borderId="0" numFmtId="0" applyNumberFormat="1" applyFont="1" applyFill="1" applyBorder="1"/>
    <xf fontId="0" fillId="0" borderId="0" numFmtId="160" applyNumberFormat="1" applyFont="0" applyFill="0" applyBorder="0" applyProtection="0"/>
    <xf fontId="0" fillId="0" borderId="0" numFmtId="160" applyNumberFormat="1" applyFont="0" applyFill="0" applyBorder="0" applyProtection="0"/>
  </cellStyleXfs>
  <cellXfs count="103">
    <xf fontId="0" fillId="0" borderId="0" numFmtId="0" xfId="0"/>
    <xf fontId="0" fillId="2" borderId="0" numFmtId="0" xfId="0" applyFill="1"/>
    <xf fontId="0" fillId="3" borderId="0" numFmtId="0" xfId="0" applyFill="1"/>
    <xf fontId="0" fillId="4" borderId="0" numFmtId="0" xfId="0" applyFill="1"/>
    <xf fontId="4" fillId="0" borderId="1" numFmtId="0" xfId="0" applyFont="1" applyBorder="1" applyAlignment="1">
      <alignment horizontal="center" vertical="center" wrapText="1"/>
    </xf>
    <xf fontId="5" fillId="5" borderId="2" numFmtId="0" xfId="0" applyFont="1" applyFill="1" applyBorder="1" applyAlignment="1">
      <alignment horizontal="center"/>
    </xf>
    <xf fontId="5" fillId="5" borderId="3" numFmtId="0" xfId="0" applyFont="1" applyFill="1" applyBorder="1" applyAlignment="1">
      <alignment horizontal="center"/>
    </xf>
    <xf fontId="5" fillId="5" borderId="4" numFmtId="0" xfId="0" applyFont="1" applyFill="1" applyBorder="1" applyAlignment="1">
      <alignment horizontal="center"/>
    </xf>
    <xf fontId="5" fillId="6" borderId="2" numFmtId="0" xfId="0" applyFont="1" applyFill="1" applyBorder="1" applyAlignment="1">
      <alignment horizontal="center"/>
    </xf>
    <xf fontId="5" fillId="6" borderId="3" numFmtId="0" xfId="0" applyFont="1" applyFill="1" applyBorder="1" applyAlignment="1">
      <alignment horizontal="center"/>
    </xf>
    <xf fontId="5" fillId="6" borderId="5" numFmtId="0" xfId="0" applyFont="1" applyFill="1" applyBorder="1" applyAlignment="1">
      <alignment horizontal="center"/>
    </xf>
    <xf fontId="5" fillId="6" borderId="6" numFmtId="0" xfId="0" applyFont="1" applyFill="1" applyBorder="1" applyAlignment="1">
      <alignment horizontal="center"/>
    </xf>
    <xf fontId="5" fillId="7" borderId="2" numFmtId="0" xfId="0" applyFont="1" applyFill="1" applyBorder="1" applyAlignment="1">
      <alignment horizontal="center"/>
    </xf>
    <xf fontId="5" fillId="7" borderId="3" numFmtId="0" xfId="0" applyFont="1" applyFill="1" applyBorder="1" applyAlignment="1">
      <alignment horizontal="center"/>
    </xf>
    <xf fontId="5" fillId="4" borderId="3" numFmtId="0" xfId="0" applyFont="1" applyFill="1" applyBorder="1" applyAlignment="1">
      <alignment horizontal="center"/>
    </xf>
    <xf fontId="5" fillId="7" borderId="4" numFmtId="0" xfId="0" applyFont="1" applyFill="1" applyBorder="1" applyAlignment="1">
      <alignment horizontal="center"/>
    </xf>
    <xf fontId="5" fillId="8" borderId="2" numFmtId="0" xfId="0" applyFont="1" applyFill="1" applyBorder="1" applyAlignment="1">
      <alignment horizontal="center"/>
    </xf>
    <xf fontId="5" fillId="8" borderId="3" numFmtId="0" xfId="0" applyFont="1" applyFill="1" applyBorder="1" applyAlignment="1">
      <alignment horizontal="center"/>
    </xf>
    <xf fontId="5" fillId="8" borderId="4" numFmtId="0" xfId="0" applyFont="1" applyFill="1" applyBorder="1" applyAlignment="1">
      <alignment horizontal="center"/>
    </xf>
    <xf fontId="6" fillId="9" borderId="5" numFmtId="0" xfId="0" applyFont="1" applyFill="1" applyBorder="1" applyAlignment="1">
      <alignment horizontal="center"/>
    </xf>
    <xf fontId="7" fillId="10" borderId="7" numFmtId="0" xfId="0" applyFont="1" applyFill="1" applyBorder="1" applyAlignment="1">
      <alignment horizontal="center" vertical="center" wrapText="1"/>
    </xf>
    <xf fontId="7" fillId="10" borderId="6" numFmtId="0" xfId="0" applyFont="1" applyFill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center" wrapText="1"/>
    </xf>
    <xf fontId="5" fillId="5" borderId="2" numFmtId="0" xfId="0" applyFont="1" applyFill="1" applyBorder="1" applyAlignment="1">
      <alignment horizontal="center" vertical="center" wrapText="1"/>
    </xf>
    <xf fontId="5" fillId="5" borderId="4" numFmtId="0" xfId="0" applyFont="1" applyFill="1" applyBorder="1" applyAlignment="1">
      <alignment horizontal="center" vertical="center" wrapText="1"/>
    </xf>
    <xf fontId="5" fillId="5" borderId="3" numFmtId="0" xfId="0" applyFont="1" applyFill="1" applyBorder="1" applyAlignment="1">
      <alignment horizontal="center" vertical="center" wrapText="1"/>
    </xf>
    <xf fontId="5" fillId="6" borderId="2" numFmtId="0" xfId="0" applyFont="1" applyFill="1" applyBorder="1" applyAlignment="1">
      <alignment horizontal="center" vertical="center" wrapText="1"/>
    </xf>
    <xf fontId="5" fillId="6" borderId="4" numFmtId="0" xfId="0" applyFont="1" applyFill="1" applyBorder="1" applyAlignment="1">
      <alignment horizontal="center" vertical="center" wrapText="1"/>
    </xf>
    <xf fontId="5" fillId="6" borderId="3" numFmtId="0" xfId="0" applyFont="1" applyFill="1" applyBorder="1" applyAlignment="1">
      <alignment horizontal="center" vertical="center" wrapText="1"/>
    </xf>
    <xf fontId="5" fillId="6" borderId="9" numFmtId="0" xfId="0" applyFont="1" applyFill="1" applyBorder="1" applyAlignment="1">
      <alignment horizontal="center" vertical="center" wrapText="1"/>
    </xf>
    <xf fontId="5" fillId="7" borderId="3" numFmtId="0" xfId="0" applyFont="1" applyFill="1" applyBorder="1" applyAlignment="1">
      <alignment horizontal="center" vertical="center" wrapText="1"/>
    </xf>
    <xf fontId="5" fillId="7" borderId="4" numFmtId="0" xfId="0" applyFont="1" applyFill="1" applyBorder="1" applyAlignment="1">
      <alignment horizontal="center" vertical="center" wrapText="1"/>
    </xf>
    <xf fontId="5" fillId="7" borderId="2" numFmtId="0" xfId="0" applyFont="1" applyFill="1" applyBorder="1" applyAlignment="1">
      <alignment horizontal="center" vertical="center" wrapText="1"/>
    </xf>
    <xf fontId="5" fillId="8" borderId="2" numFmtId="0" xfId="0" applyFont="1" applyFill="1" applyBorder="1" applyAlignment="1">
      <alignment horizontal="center" vertical="center" wrapText="1"/>
    </xf>
    <xf fontId="5" fillId="8" borderId="3" numFmtId="0" xfId="0" applyFont="1" applyFill="1" applyBorder="1" applyAlignment="1">
      <alignment horizontal="center" vertical="center" wrapText="1"/>
    </xf>
    <xf fontId="5" fillId="8" borderId="4" numFmtId="0" xfId="0" applyFont="1" applyFill="1" applyBorder="1" applyAlignment="1">
      <alignment horizontal="center" vertical="center" wrapText="1"/>
    </xf>
    <xf fontId="5" fillId="8" borderId="10" numFmtId="0" xfId="0" applyFont="1" applyFill="1" applyBorder="1" applyAlignment="1">
      <alignment horizontal="center" vertical="center" wrapText="1"/>
    </xf>
    <xf fontId="5" fillId="11" borderId="10" numFmtId="0" xfId="0" applyFont="1" applyFill="1" applyBorder="1" applyAlignment="1">
      <alignment horizontal="center" vertical="center" wrapText="1"/>
    </xf>
    <xf fontId="7" fillId="10" borderId="11" numFmtId="0" xfId="0" applyFont="1" applyFill="1" applyBorder="1" applyAlignment="1">
      <alignment horizontal="center" vertical="center" wrapText="1"/>
    </xf>
    <xf fontId="7" fillId="10" borderId="12" numFmtId="0" xfId="0" applyFont="1" applyFill="1" applyBorder="1" applyAlignment="1">
      <alignment horizontal="center" vertical="center" wrapText="1"/>
    </xf>
    <xf fontId="0" fillId="0" borderId="0" numFmtId="0" xfId="0" applyAlignment="1">
      <alignment vertical="top"/>
    </xf>
    <xf fontId="4" fillId="0" borderId="13" numFmtId="0" xfId="0" applyFont="1" applyBorder="1" applyAlignment="1">
      <alignment horizontal="center" vertical="center" wrapText="1"/>
    </xf>
    <xf fontId="8" fillId="5" borderId="10" numFmtId="0" xfId="0" applyFont="1" applyFill="1" applyBorder="1" applyAlignment="1">
      <alignment horizontal="center" vertical="top"/>
    </xf>
    <xf fontId="8" fillId="5" borderId="10" numFmtId="0" xfId="0" applyFont="1" applyFill="1" applyBorder="1" applyAlignment="1">
      <alignment horizontal="center" vertical="top" wrapText="1"/>
    </xf>
    <xf fontId="8" fillId="6" borderId="10" numFmtId="0" xfId="0" applyFont="1" applyFill="1" applyBorder="1" applyAlignment="1">
      <alignment horizontal="center" vertical="top" wrapText="1"/>
    </xf>
    <xf fontId="8" fillId="6" borderId="1" numFmtId="0" xfId="0" applyFont="1" applyFill="1" applyBorder="1" applyAlignment="1">
      <alignment horizontal="center" vertical="top" wrapText="1"/>
    </xf>
    <xf fontId="8" fillId="6" borderId="13" numFmtId="0" xfId="0" applyFont="1" applyFill="1" applyBorder="1" applyAlignment="1">
      <alignment horizontal="center" vertical="top" wrapText="1"/>
    </xf>
    <xf fontId="9" fillId="6" borderId="13" numFmtId="0" xfId="0" applyFont="1" applyFill="1" applyBorder="1" applyAlignment="1">
      <alignment horizontal="center" vertical="top" wrapText="1"/>
    </xf>
    <xf fontId="8" fillId="6" borderId="13" numFmtId="0" xfId="0" applyFont="1" applyFill="1" applyBorder="1" applyAlignment="1">
      <alignment horizontal="center" vertical="top"/>
    </xf>
    <xf fontId="8" fillId="7" borderId="10" numFmtId="0" xfId="0" applyFont="1" applyFill="1" applyBorder="1" applyAlignment="1">
      <alignment horizontal="center" vertical="top" wrapText="1"/>
    </xf>
    <xf fontId="8" fillId="7" borderId="1" numFmtId="0" xfId="0" applyFont="1" applyFill="1" applyBorder="1" applyAlignment="1">
      <alignment horizontal="center" vertical="top" wrapText="1"/>
    </xf>
    <xf fontId="5" fillId="7" borderId="3" numFmtId="0" xfId="0" applyFont="1" applyFill="1" applyBorder="1" applyAlignment="1">
      <alignment horizontal="center" vertical="top" wrapText="1"/>
    </xf>
    <xf fontId="8" fillId="8" borderId="10" numFmtId="0" xfId="0" applyFont="1" applyFill="1" applyBorder="1" applyAlignment="1">
      <alignment horizontal="center" vertical="top" wrapText="1"/>
    </xf>
    <xf fontId="8" fillId="8" borderId="10" numFmtId="0" xfId="0" applyFont="1" applyFill="1" applyBorder="1" applyAlignment="1">
      <alignment horizontal="center" vertical="top"/>
    </xf>
    <xf fontId="9" fillId="8" borderId="10" numFmtId="0" xfId="0" applyFont="1" applyFill="1" applyBorder="1" applyAlignment="1">
      <alignment horizontal="center" vertical="top"/>
    </xf>
    <xf fontId="9" fillId="8" borderId="4" numFmtId="0" xfId="0" applyFont="1" applyFill="1" applyBorder="1" applyAlignment="1">
      <alignment horizontal="center" vertical="top"/>
    </xf>
    <xf fontId="8" fillId="11" borderId="10" numFmtId="0" xfId="0" applyFont="1" applyFill="1" applyBorder="1" applyAlignment="1">
      <alignment horizontal="center" vertical="top"/>
    </xf>
    <xf fontId="8" fillId="11" borderId="1" numFmtId="0" xfId="0" applyFont="1" applyFill="1" applyBorder="1" applyAlignment="1">
      <alignment horizontal="center" vertical="top"/>
    </xf>
    <xf fontId="8" fillId="10" borderId="10" numFmtId="0" xfId="0" applyFont="1" applyFill="1" applyBorder="1" applyAlignment="1">
      <alignment horizontal="center" vertical="top"/>
    </xf>
    <xf fontId="0" fillId="12" borderId="0" numFmtId="0" xfId="0" applyFill="1"/>
    <xf fontId="10" fillId="12" borderId="10" numFmtId="0" xfId="5" applyFont="1" applyFill="1" applyBorder="1"/>
    <xf fontId="11" fillId="12" borderId="10" numFmtId="0" xfId="0" applyFont="1" applyFill="1" applyBorder="1" applyAlignment="1">
      <alignment horizontal="center"/>
    </xf>
    <xf fontId="11" fillId="12" borderId="2" numFmtId="0" xfId="0" applyFont="1" applyFill="1" applyBorder="1" applyAlignment="1">
      <alignment horizontal="center"/>
    </xf>
    <xf fontId="10" fillId="12" borderId="10" numFmtId="0" xfId="0" applyFont="1" applyFill="1" applyBorder="1" applyAlignment="1">
      <alignment horizontal="center"/>
    </xf>
    <xf fontId="11" fillId="12" borderId="4" numFmtId="0" xfId="0" applyFont="1" applyFill="1" applyBorder="1" applyAlignment="1">
      <alignment horizontal="center"/>
    </xf>
    <xf fontId="11" fillId="12" borderId="10" numFmtId="161" xfId="0" applyNumberFormat="1" applyFont="1" applyFill="1" applyBorder="1" applyAlignment="1">
      <alignment horizontal="center"/>
    </xf>
    <xf fontId="11" fillId="12" borderId="10" numFmtId="0" xfId="0" applyFont="1" applyFill="1" applyBorder="1" applyAlignment="1">
      <alignment horizontal="center" vertical="center" wrapText="1"/>
    </xf>
    <xf fontId="11" fillId="12" borderId="10" numFmtId="162" xfId="0" applyNumberFormat="1" applyFont="1" applyFill="1" applyBorder="1" applyAlignment="1">
      <alignment horizontal="center" vertical="center"/>
    </xf>
    <xf fontId="10" fillId="12" borderId="13" numFmtId="162" xfId="0" applyNumberFormat="1" applyFont="1" applyFill="1" applyBorder="1" applyAlignment="1">
      <alignment horizontal="center"/>
    </xf>
    <xf fontId="10" fillId="12" borderId="9" numFmtId="161" xfId="0" applyNumberFormat="1" applyFont="1" applyFill="1" applyBorder="1" applyAlignment="1" applyProtection="1">
      <alignment horizontal="center" vertical="top"/>
      <protection hidden="1"/>
    </xf>
    <xf fontId="11" fillId="12" borderId="9" numFmtId="1" xfId="0" applyNumberFormat="1" applyFont="1" applyFill="1" applyBorder="1" applyAlignment="1">
      <alignment horizontal="center"/>
    </xf>
    <xf fontId="11" fillId="12" borderId="10" numFmtId="0" xfId="0" applyFont="1" applyFill="1" applyBorder="1"/>
    <xf fontId="11" fillId="12" borderId="10" numFmtId="3" xfId="0" applyNumberFormat="1" applyFont="1" applyFill="1" applyBorder="1"/>
    <xf fontId="11" fillId="12" borderId="10" numFmtId="1" xfId="0" applyNumberFormat="1" applyFont="1" applyFill="1" applyBorder="1" applyAlignment="1">
      <alignment horizontal="center"/>
    </xf>
    <xf fontId="11" fillId="12" borderId="10" numFmtId="163" xfId="0" applyNumberFormat="1" applyFont="1" applyFill="1" applyBorder="1"/>
    <xf fontId="10" fillId="12" borderId="10" numFmtId="1" xfId="3" applyNumberFormat="1" applyFont="1" applyFill="1" applyBorder="1" applyAlignment="1" quotePrefix="1">
      <alignment horizontal="center" wrapText="1"/>
    </xf>
    <xf fontId="10" fillId="12" borderId="13" numFmtId="162" xfId="6" applyNumberFormat="1" applyFont="1" applyFill="1" applyBorder="1" applyAlignment="1">
      <alignment horizontal="center"/>
    </xf>
    <xf fontId="10" fillId="12" borderId="12" numFmtId="162" xfId="0" applyNumberFormat="1" applyFont="1" applyFill="1" applyBorder="1" applyAlignment="1">
      <alignment horizontal="center"/>
    </xf>
    <xf fontId="10" fillId="12" borderId="4" numFmtId="3" xfId="0" applyNumberFormat="1" applyFont="1" applyFill="1" applyBorder="1" applyAlignment="1">
      <alignment horizontal="center"/>
    </xf>
    <xf fontId="10" fillId="12" borderId="3" numFmtId="3" xfId="0" applyNumberFormat="1" applyFont="1" applyFill="1" applyBorder="1" applyAlignment="1">
      <alignment horizontal="center"/>
    </xf>
    <xf fontId="11" fillId="12" borderId="9" numFmtId="0" xfId="0" applyFont="1" applyFill="1" applyBorder="1" applyAlignment="1">
      <alignment horizontal="center"/>
    </xf>
    <xf fontId="10" fillId="12" borderId="9" numFmtId="3" xfId="0" applyNumberFormat="1" applyFont="1" applyFill="1" applyBorder="1" applyAlignment="1">
      <alignment horizontal="center"/>
    </xf>
    <xf fontId="11" fillId="12" borderId="10" numFmtId="162" xfId="0" applyNumberFormat="1" applyFont="1" applyFill="1" applyBorder="1" applyAlignment="1">
      <alignment horizontal="center"/>
    </xf>
    <xf fontId="5" fillId="12" borderId="10" numFmtId="1" xfId="0" applyNumberFormat="1" applyFont="1" applyFill="1" applyBorder="1"/>
    <xf fontId="0" fillId="12" borderId="13" numFmtId="161" xfId="0" applyNumberFormat="1" applyFill="1" applyBorder="1" applyAlignment="1">
      <alignment horizontal="center"/>
    </xf>
    <xf fontId="0" fillId="12" borderId="12" numFmtId="161" xfId="0" applyNumberFormat="1" applyFill="1" applyBorder="1" applyAlignment="1">
      <alignment horizontal="center"/>
    </xf>
    <xf fontId="10" fillId="12" borderId="12" numFmtId="3" xfId="0" applyNumberFormat="1" applyFont="1" applyFill="1" applyBorder="1" applyAlignment="1">
      <alignment horizontal="center"/>
    </xf>
    <xf fontId="10" fillId="12" borderId="14" numFmtId="3" xfId="0" applyNumberFormat="1" applyFont="1" applyFill="1" applyBorder="1" applyAlignment="1">
      <alignment horizontal="center"/>
    </xf>
    <xf fontId="10" fillId="12" borderId="10" numFmtId="162" xfId="6" applyNumberFormat="1" applyFont="1" applyFill="1" applyBorder="1" applyAlignment="1">
      <alignment horizontal="center"/>
    </xf>
    <xf fontId="10" fillId="12" borderId="10" numFmtId="162" xfId="0" applyNumberFormat="1" applyFont="1" applyFill="1" applyBorder="1" applyAlignment="1">
      <alignment horizontal="center"/>
    </xf>
    <xf fontId="10" fillId="12" borderId="13" numFmtId="0" xfId="0" applyFont="1" applyFill="1" applyBorder="1" applyAlignment="1">
      <alignment horizontal="center"/>
    </xf>
    <xf fontId="10" fillId="12" borderId="13" numFmtId="1" xfId="0" applyNumberFormat="1" applyFont="1" applyFill="1" applyBorder="1" applyAlignment="1">
      <alignment horizontal="center"/>
    </xf>
    <xf fontId="6" fillId="13" borderId="15" numFmtId="0" xfId="5" applyFont="1" applyFill="1" applyBorder="1"/>
    <xf fontId="6" fillId="13" borderId="2" numFmtId="0" xfId="5" applyFont="1" applyFill="1" applyBorder="1"/>
    <xf fontId="6" fillId="13" borderId="3" numFmtId="0" xfId="5" applyFont="1" applyFill="1" applyBorder="1"/>
    <xf fontId="6" fillId="13" borderId="16" numFmtId="0" xfId="5" applyFont="1" applyFill="1" applyBorder="1"/>
    <xf fontId="6" fillId="13" borderId="0" numFmtId="0" xfId="5" applyFont="1" applyFill="1"/>
    <xf fontId="6" fillId="13" borderId="14" numFmtId="0" xfId="5" applyFont="1" applyFill="1" applyBorder="1"/>
    <xf fontId="10" fillId="12" borderId="9" numFmtId="161" xfId="4" applyNumberFormat="1" applyFont="1" applyFill="1" applyBorder="1" applyAlignment="1" applyProtection="1">
      <alignment horizontal="center" vertical="top"/>
      <protection hidden="1"/>
    </xf>
    <xf fontId="10" fillId="12" borderId="10" numFmtId="1" xfId="2" applyNumberFormat="1" applyFont="1" applyFill="1" applyBorder="1" applyAlignment="1">
      <alignment horizontal="center" wrapText="1"/>
    </xf>
    <xf fontId="10" fillId="12" borderId="10" numFmtId="1" xfId="3" applyNumberFormat="1" applyFont="1" applyFill="1" applyBorder="1" applyAlignment="1">
      <alignment horizontal="center" wrapText="1"/>
    </xf>
    <xf fontId="10" fillId="12" borderId="10" numFmtId="3" xfId="6" applyNumberFormat="1" applyFont="1" applyFill="1" applyBorder="1" applyAlignment="1">
      <alignment horizontal="center"/>
    </xf>
    <xf fontId="10" fillId="12" borderId="13" numFmtId="3" xfId="6" applyNumberFormat="1" applyFont="1" applyFill="1" applyBorder="1" applyAlignment="1">
      <alignment horizontal="center"/>
    </xf>
  </cellXfs>
  <cellStyles count="8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_Кварт02" xfId="5"/>
    <cellStyle name="Финансовый" xfId="6" builtinId="3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0B9DC4DB-016F-FB10-15FE-D6BF650BF587}"/>
</namedSheetView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CL1" zoomScale="70" workbookViewId="0">
      <pane ySplit="3" topLeftCell="A4" activePane="bottomLeft" state="frozen"/>
      <selection activeCell="A33" activeCellId="0" sqref="33:33"/>
    </sheetView>
  </sheetViews>
  <sheetFormatPr defaultRowHeight="14.25"/>
  <cols>
    <col customWidth="1" min="1" max="1" width="28.28515625"/>
    <col customWidth="1" min="2" max="2" width="23.28515625"/>
    <col customWidth="1" min="3" max="3" width="6.7109375"/>
    <col customWidth="1" min="4" max="4" width="9.28515625"/>
    <col customWidth="1" min="5" max="5" width="7.42578125"/>
    <col customWidth="1" min="6" max="6" width="33.42578125"/>
    <col customWidth="1" min="7" max="7" width="13"/>
    <col customWidth="1" min="8" max="8" width="39.7109375"/>
    <col customWidth="1" min="9" max="9" width="9.5703125"/>
    <col customWidth="1" min="10" max="10" style="1" width="9.7109375"/>
    <col customWidth="1" min="11" max="11" width="7.28515625"/>
    <col customWidth="1" min="12" max="12" width="24.140625"/>
    <col customWidth="1" min="13" max="13" width="7.28515625"/>
    <col customWidth="1" min="14" max="14" width="24.7109375"/>
    <col customWidth="1" min="15" max="15" width="7.85546875"/>
    <col customWidth="1" min="16" max="16" width="21.5703125"/>
    <col customWidth="1" min="17" max="17" width="7.42578125"/>
    <col customWidth="1" min="18" max="18" width="26.42578125"/>
    <col customWidth="1" min="19" max="19" width="10.28515625"/>
    <col customWidth="1" min="20" max="20" width="31.28515625"/>
    <col customWidth="1" min="21" max="21" width="8.140625"/>
    <col customWidth="1" min="22" max="22" width="27.5703125"/>
    <col customWidth="1" min="23" max="23" width="7.42578125"/>
    <col customWidth="1" min="24" max="24" width="32.85546875"/>
    <col customWidth="1" min="25" max="25" width="8.28515625"/>
    <col customWidth="1" min="26" max="26" width="13.85546875"/>
    <col customWidth="1" min="27" max="27" width="7.42578125"/>
    <col customWidth="1" min="28" max="28" width="11.42578125"/>
    <col customWidth="1" min="29" max="29" width="10.140625"/>
    <col customWidth="1" min="30" max="30" width="18.28515625"/>
    <col customWidth="1" min="31" max="31" width="12.42578125"/>
    <col customWidth="1" min="32" max="32" width="23.28515625"/>
    <col customWidth="1" min="33" max="33" width="10.28515625"/>
    <col customWidth="1" min="34" max="39" width="14.140625"/>
    <col customWidth="1" min="40" max="47" style="2" width="14.140625"/>
    <col customWidth="1" min="48" max="49" style="1" width="14.140625"/>
    <col customWidth="1" min="50" max="50" width="22.7109375"/>
    <col customWidth="1" min="51" max="51" width="8.5703125"/>
    <col customWidth="1" min="52" max="52" width="21.7109375"/>
    <col customWidth="1" min="53" max="53" width="8.140625"/>
    <col customWidth="1" min="54" max="54" width="20.28515625"/>
    <col customWidth="1" min="55" max="55" width="8.5703125"/>
    <col customWidth="1" min="56" max="56" width="21.7109375"/>
    <col customWidth="1" min="57" max="57" width="8.28515625"/>
    <col customWidth="1" min="58" max="58" width="25.7109375"/>
    <col customWidth="1" min="59" max="59" width="8.5703125"/>
    <col customWidth="1" min="60" max="60" width="28"/>
    <col customWidth="1" min="61" max="61" width="9"/>
    <col customWidth="1" min="62" max="62" width="12.85546875"/>
    <col customWidth="1" min="63" max="63" width="7.7109375"/>
    <col customWidth="1" min="64" max="64" width="16.5703125"/>
    <col customWidth="1" min="65" max="65" width="7.7109375"/>
    <col customWidth="1" min="66" max="66" style="3" width="11.85546875"/>
    <col customWidth="1" min="67" max="67" style="3" width="13.5703125"/>
    <col customWidth="1" min="68" max="68" style="3" width="9.42578125"/>
    <col customWidth="1" min="69" max="69" style="1" width="27.7109375"/>
    <col customWidth="1" min="70" max="70" style="1" width="9.28515625"/>
    <col customWidth="1" min="71" max="71" style="1" width="35.42578125"/>
    <col customWidth="1" min="72" max="72" style="1" width="9.28515625"/>
    <col customWidth="1" min="73" max="73" width="10"/>
    <col customWidth="1" min="74" max="74" width="22.5703125"/>
    <col customWidth="1" min="75" max="75" width="8.140625"/>
    <col customWidth="1" min="76" max="76" width="11.140625"/>
    <col customWidth="1" min="77" max="78" width="11.42578125"/>
    <col customWidth="1" min="79" max="79" width="21.42578125"/>
    <col customWidth="1" min="80" max="80" width="10.5703125"/>
    <col customWidth="1" min="81" max="81" width="15.85546875"/>
    <col customWidth="1" min="82" max="82" width="15.28515625"/>
    <col customWidth="1" min="83" max="83" width="8.7109375"/>
    <col customWidth="1" min="84" max="84" width="13.140625"/>
    <col customWidth="1" min="85" max="85" width="11.5703125"/>
    <col customWidth="1" min="87" max="88" style="1" width="16.7109375"/>
    <col customWidth="1" min="89" max="89" style="1" width="12.42578125"/>
    <col customWidth="1" min="90" max="90" style="1" width="41.42578125"/>
    <col customWidth="1" min="91" max="98" style="1" width="20.42578125"/>
    <col customWidth="1" hidden="1" min="99" max="99" width="19.00390625"/>
    <col customWidth="1" min="100" max="100" width="8.42578125"/>
  </cols>
  <sheetData>
    <row r="1" ht="19.899999999999999" customHeight="1">
      <c r="A1" s="4" t="s">
        <v>0</v>
      </c>
      <c r="B1" s="5" t="s">
        <v>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7"/>
      <c r="AH1" s="8" t="s">
        <v>2</v>
      </c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10"/>
      <c r="AU1" s="10"/>
      <c r="AV1" s="10"/>
      <c r="AW1" s="11"/>
      <c r="AX1" s="12" t="s">
        <v>3</v>
      </c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4"/>
      <c r="BO1" s="14"/>
      <c r="BP1" s="14"/>
      <c r="BQ1" s="13"/>
      <c r="BR1" s="13"/>
      <c r="BS1" s="13"/>
      <c r="BT1" s="15"/>
      <c r="BU1" s="16" t="s">
        <v>4</v>
      </c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8"/>
      <c r="CM1" s="19"/>
      <c r="CN1" s="19"/>
      <c r="CO1" s="19"/>
      <c r="CP1" s="19"/>
      <c r="CQ1" s="19"/>
      <c r="CR1" s="19"/>
      <c r="CS1" s="19"/>
      <c r="CT1" s="19"/>
      <c r="CU1" s="20" t="s">
        <v>5</v>
      </c>
      <c r="CV1" s="21"/>
    </row>
    <row r="2" ht="248.25" customHeight="1">
      <c r="A2" s="22"/>
      <c r="B2" s="23" t="s">
        <v>6</v>
      </c>
      <c r="C2" s="24"/>
      <c r="D2" s="23" t="s">
        <v>7</v>
      </c>
      <c r="E2" s="25"/>
      <c r="F2" s="25"/>
      <c r="G2" s="25"/>
      <c r="H2" s="25"/>
      <c r="I2" s="24"/>
      <c r="J2" s="23" t="s">
        <v>8</v>
      </c>
      <c r="K2" s="25"/>
      <c r="L2" s="25"/>
      <c r="M2" s="25"/>
      <c r="N2" s="25"/>
      <c r="O2" s="25"/>
      <c r="P2" s="25"/>
      <c r="Q2" s="25"/>
      <c r="R2" s="25"/>
      <c r="S2" s="24"/>
      <c r="T2" s="23" t="s">
        <v>9</v>
      </c>
      <c r="U2" s="25"/>
      <c r="V2" s="25"/>
      <c r="W2" s="24"/>
      <c r="X2" s="23" t="s">
        <v>10</v>
      </c>
      <c r="Y2" s="24"/>
      <c r="Z2" s="23" t="s">
        <v>11</v>
      </c>
      <c r="AA2" s="25"/>
      <c r="AB2" s="25"/>
      <c r="AC2" s="24"/>
      <c r="AD2" s="23" t="s">
        <v>12</v>
      </c>
      <c r="AE2" s="24"/>
      <c r="AF2" s="23" t="s">
        <v>13</v>
      </c>
      <c r="AG2" s="24"/>
      <c r="AH2" s="26" t="s">
        <v>14</v>
      </c>
      <c r="AI2" s="27"/>
      <c r="AJ2" s="26" t="s">
        <v>15</v>
      </c>
      <c r="AK2" s="27"/>
      <c r="AL2" s="26" t="s">
        <v>16</v>
      </c>
      <c r="AM2" s="27"/>
      <c r="AN2" s="26" t="s">
        <v>17</v>
      </c>
      <c r="AO2" s="27"/>
      <c r="AP2" s="26" t="s">
        <v>18</v>
      </c>
      <c r="AQ2" s="27"/>
      <c r="AR2" s="26" t="s">
        <v>19</v>
      </c>
      <c r="AS2" s="28"/>
      <c r="AT2" s="29" t="s">
        <v>20</v>
      </c>
      <c r="AU2" s="29"/>
      <c r="AV2" s="29" t="s">
        <v>21</v>
      </c>
      <c r="AW2" s="29"/>
      <c r="AX2" s="30" t="s">
        <v>22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1"/>
      <c r="BJ2" s="32" t="s">
        <v>23</v>
      </c>
      <c r="BK2" s="30"/>
      <c r="BL2" s="30"/>
      <c r="BM2" s="31"/>
      <c r="BN2" s="32" t="s">
        <v>24</v>
      </c>
      <c r="BO2" s="30"/>
      <c r="BP2" s="31"/>
      <c r="BQ2" s="32" t="s">
        <v>25</v>
      </c>
      <c r="BR2" s="30"/>
      <c r="BS2" s="32" t="s">
        <v>26</v>
      </c>
      <c r="BT2" s="30"/>
      <c r="BU2" s="33" t="s">
        <v>27</v>
      </c>
      <c r="BV2" s="34"/>
      <c r="BW2" s="35"/>
      <c r="BX2" s="33" t="s">
        <v>28</v>
      </c>
      <c r="BY2" s="34"/>
      <c r="BZ2" s="35"/>
      <c r="CA2" s="33" t="s">
        <v>29</v>
      </c>
      <c r="CB2" s="35"/>
      <c r="CC2" s="33" t="s">
        <v>30</v>
      </c>
      <c r="CD2" s="34"/>
      <c r="CE2" s="35"/>
      <c r="CF2" s="33" t="s">
        <v>31</v>
      </c>
      <c r="CG2" s="34"/>
      <c r="CH2" s="35"/>
      <c r="CI2" s="33" t="s">
        <v>32</v>
      </c>
      <c r="CJ2" s="34"/>
      <c r="CK2" s="35"/>
      <c r="CL2" s="36" t="s">
        <v>33</v>
      </c>
      <c r="CM2" s="37" t="s">
        <v>34</v>
      </c>
      <c r="CN2" s="37"/>
      <c r="CO2" s="37" t="s">
        <v>35</v>
      </c>
      <c r="CP2" s="37"/>
      <c r="CQ2" s="37" t="s">
        <v>36</v>
      </c>
      <c r="CR2" s="37"/>
      <c r="CS2" s="37" t="s">
        <v>37</v>
      </c>
      <c r="CT2" s="37"/>
      <c r="CU2" s="38"/>
      <c r="CV2" s="39"/>
    </row>
    <row r="3" s="40" customFormat="1" ht="153" customHeight="1">
      <c r="A3" s="41"/>
      <c r="B3" s="42" t="s">
        <v>38</v>
      </c>
      <c r="C3" s="42" t="s">
        <v>39</v>
      </c>
      <c r="D3" s="43" t="s">
        <v>38</v>
      </c>
      <c r="E3" s="43" t="s">
        <v>39</v>
      </c>
      <c r="F3" s="43" t="s">
        <v>40</v>
      </c>
      <c r="G3" s="43" t="s">
        <v>39</v>
      </c>
      <c r="H3" s="43" t="s">
        <v>41</v>
      </c>
      <c r="I3" s="43" t="s">
        <v>39</v>
      </c>
      <c r="J3" s="43" t="s">
        <v>42</v>
      </c>
      <c r="K3" s="43" t="s">
        <v>39</v>
      </c>
      <c r="L3" s="43" t="s">
        <v>43</v>
      </c>
      <c r="M3" s="43" t="s">
        <v>39</v>
      </c>
      <c r="N3" s="43" t="s">
        <v>44</v>
      </c>
      <c r="O3" s="43" t="s">
        <v>39</v>
      </c>
      <c r="P3" s="43" t="s">
        <v>45</v>
      </c>
      <c r="Q3" s="43" t="s">
        <v>39</v>
      </c>
      <c r="R3" s="43" t="s">
        <v>46</v>
      </c>
      <c r="S3" s="43" t="s">
        <v>39</v>
      </c>
      <c r="T3" s="43" t="s">
        <v>38</v>
      </c>
      <c r="U3" s="43" t="s">
        <v>39</v>
      </c>
      <c r="V3" s="43" t="s">
        <v>47</v>
      </c>
      <c r="W3" s="43" t="s">
        <v>39</v>
      </c>
      <c r="X3" s="43" t="s">
        <v>48</v>
      </c>
      <c r="Y3" s="43" t="s">
        <v>39</v>
      </c>
      <c r="Z3" s="43" t="s">
        <v>49</v>
      </c>
      <c r="AA3" s="43" t="s">
        <v>39</v>
      </c>
      <c r="AB3" s="43" t="s">
        <v>50</v>
      </c>
      <c r="AC3" s="43" t="s">
        <v>39</v>
      </c>
      <c r="AD3" s="43" t="s">
        <v>49</v>
      </c>
      <c r="AE3" s="43" t="s">
        <v>39</v>
      </c>
      <c r="AF3" s="43" t="s">
        <v>49</v>
      </c>
      <c r="AG3" s="43" t="s">
        <v>39</v>
      </c>
      <c r="AH3" s="44" t="s">
        <v>51</v>
      </c>
      <c r="AI3" s="44" t="s">
        <v>39</v>
      </c>
      <c r="AJ3" s="44" t="s">
        <v>49</v>
      </c>
      <c r="AK3" s="44" t="s">
        <v>39</v>
      </c>
      <c r="AL3" s="45" t="s">
        <v>51</v>
      </c>
      <c r="AM3" s="44" t="s">
        <v>39</v>
      </c>
      <c r="AN3" s="44" t="s">
        <v>51</v>
      </c>
      <c r="AO3" s="44" t="s">
        <v>39</v>
      </c>
      <c r="AP3" s="44" t="s">
        <v>51</v>
      </c>
      <c r="AQ3" s="44" t="s">
        <v>39</v>
      </c>
      <c r="AR3" s="44" t="s">
        <v>51</v>
      </c>
      <c r="AS3" s="44" t="s">
        <v>39</v>
      </c>
      <c r="AT3" s="46" t="s">
        <v>51</v>
      </c>
      <c r="AU3" s="46" t="s">
        <v>39</v>
      </c>
      <c r="AV3" s="47" t="s">
        <v>52</v>
      </c>
      <c r="AW3" s="48" t="s">
        <v>39</v>
      </c>
      <c r="AX3" s="49" t="s">
        <v>49</v>
      </c>
      <c r="AY3" s="49" t="s">
        <v>39</v>
      </c>
      <c r="AZ3" s="49" t="s">
        <v>53</v>
      </c>
      <c r="BA3" s="49" t="s">
        <v>39</v>
      </c>
      <c r="BB3" s="49" t="s">
        <v>54</v>
      </c>
      <c r="BC3" s="49" t="s">
        <v>39</v>
      </c>
      <c r="BD3" s="49" t="s">
        <v>55</v>
      </c>
      <c r="BE3" s="49" t="s">
        <v>39</v>
      </c>
      <c r="BF3" s="49" t="s">
        <v>56</v>
      </c>
      <c r="BG3" s="49" t="s">
        <v>39</v>
      </c>
      <c r="BH3" s="49" t="s">
        <v>57</v>
      </c>
      <c r="BI3" s="49" t="s">
        <v>39</v>
      </c>
      <c r="BJ3" s="49" t="s">
        <v>58</v>
      </c>
      <c r="BK3" s="49" t="s">
        <v>39</v>
      </c>
      <c r="BL3" s="49" t="s">
        <v>59</v>
      </c>
      <c r="BM3" s="49" t="s">
        <v>39</v>
      </c>
      <c r="BN3" s="50" t="s">
        <v>60</v>
      </c>
      <c r="BO3" s="50" t="s">
        <v>51</v>
      </c>
      <c r="BP3" s="50" t="s">
        <v>39</v>
      </c>
      <c r="BQ3" s="49" t="s">
        <v>61</v>
      </c>
      <c r="BR3" s="49" t="s">
        <v>39</v>
      </c>
      <c r="BS3" s="49" t="s">
        <v>61</v>
      </c>
      <c r="BT3" s="51" t="s">
        <v>39</v>
      </c>
      <c r="BU3" s="52" t="s">
        <v>62</v>
      </c>
      <c r="BV3" s="52" t="s">
        <v>51</v>
      </c>
      <c r="BW3" s="53" t="s">
        <v>39</v>
      </c>
      <c r="BX3" s="53" t="s">
        <v>60</v>
      </c>
      <c r="BY3" s="53" t="s">
        <v>51</v>
      </c>
      <c r="BZ3" s="53" t="s">
        <v>39</v>
      </c>
      <c r="CA3" s="53" t="s">
        <v>51</v>
      </c>
      <c r="CB3" s="53" t="s">
        <v>39</v>
      </c>
      <c r="CC3" s="53" t="s">
        <v>60</v>
      </c>
      <c r="CD3" s="53" t="s">
        <v>51</v>
      </c>
      <c r="CE3" s="53" t="s">
        <v>39</v>
      </c>
      <c r="CF3" s="53" t="s">
        <v>60</v>
      </c>
      <c r="CG3" s="53" t="s">
        <v>51</v>
      </c>
      <c r="CH3" s="53" t="s">
        <v>39</v>
      </c>
      <c r="CI3" s="54" t="s">
        <v>60</v>
      </c>
      <c r="CJ3" s="55" t="s">
        <v>51</v>
      </c>
      <c r="CK3" s="53" t="s">
        <v>39</v>
      </c>
      <c r="CL3" s="52" t="s">
        <v>51</v>
      </c>
      <c r="CM3" s="56" t="s">
        <v>51</v>
      </c>
      <c r="CN3" s="56" t="s">
        <v>39</v>
      </c>
      <c r="CO3" s="56" t="s">
        <v>51</v>
      </c>
      <c r="CP3" s="56" t="s">
        <v>39</v>
      </c>
      <c r="CQ3" s="56" t="s">
        <v>51</v>
      </c>
      <c r="CR3" s="57" t="s">
        <v>39</v>
      </c>
      <c r="CS3" s="57" t="s">
        <v>51</v>
      </c>
      <c r="CT3" s="56" t="s">
        <v>39</v>
      </c>
      <c r="CU3" s="58">
        <v>2022</v>
      </c>
      <c r="CV3" s="58"/>
    </row>
    <row r="4" s="59" customFormat="1" ht="15">
      <c r="A4" s="60" t="s">
        <v>63</v>
      </c>
      <c r="B4" s="61" t="s">
        <v>64</v>
      </c>
      <c r="C4" s="61">
        <f t="shared" ref="C4:C9" si="0">IF(B4="да",4,0)</f>
        <v>4</v>
      </c>
      <c r="D4" s="61" t="s">
        <v>64</v>
      </c>
      <c r="E4" s="61">
        <f t="shared" ref="E4:E9" si="1">IF(D4="да",4,0)</f>
        <v>4</v>
      </c>
      <c r="F4" s="61">
        <v>20</v>
      </c>
      <c r="G4" s="61">
        <f t="shared" ref="G4:G9" si="2">F4*0.5</f>
        <v>10</v>
      </c>
      <c r="H4" s="61">
        <v>5</v>
      </c>
      <c r="I4" s="61">
        <f t="shared" ref="I4:I9" si="3">H4*0.5</f>
        <v>2.5</v>
      </c>
      <c r="J4" s="61" t="s">
        <v>64</v>
      </c>
      <c r="K4" s="61">
        <f t="shared" ref="K4:K9" si="4">IF(J4="да",4,0)</f>
        <v>4</v>
      </c>
      <c r="L4" s="61" t="s">
        <v>64</v>
      </c>
      <c r="M4" s="61">
        <f t="shared" ref="M4:M9" si="5">IF(L4="да",0.5,0)</f>
        <v>0.5</v>
      </c>
      <c r="N4" s="61" t="s">
        <v>64</v>
      </c>
      <c r="O4" s="61">
        <f t="shared" ref="O4:O9" si="6">IF(N4="да",0.5,0)</f>
        <v>0.5</v>
      </c>
      <c r="P4" s="61" t="s">
        <v>64</v>
      </c>
      <c r="Q4" s="61">
        <f t="shared" ref="Q4:Q9" si="7">IF(P4="да",0.5,0)</f>
        <v>0.5</v>
      </c>
      <c r="R4" s="61" t="s">
        <v>64</v>
      </c>
      <c r="S4" s="61">
        <f t="shared" ref="S4:S9" si="8">IF(R4="да",0.5,0)</f>
        <v>0.5</v>
      </c>
      <c r="T4" s="61" t="s">
        <v>64</v>
      </c>
      <c r="U4" s="61">
        <f t="shared" ref="U4:U9" si="9">IF(T4="да",4,0)</f>
        <v>4</v>
      </c>
      <c r="V4" s="61" t="s">
        <v>64</v>
      </c>
      <c r="W4" s="61">
        <f t="shared" ref="W4:W9" si="10">IF(V4="да",0.5,0)</f>
        <v>0.5</v>
      </c>
      <c r="X4" s="61">
        <v>17</v>
      </c>
      <c r="Y4" s="61">
        <f t="shared" ref="Y4:Y9" si="11">X4</f>
        <v>17</v>
      </c>
      <c r="Z4" s="61" t="s">
        <v>64</v>
      </c>
      <c r="AA4" s="61">
        <f t="shared" ref="AA4:AA9" si="12">IF(Z4="да",4,0)</f>
        <v>4</v>
      </c>
      <c r="AB4" s="61"/>
      <c r="AC4" s="61">
        <f t="shared" ref="AC4:AC9" si="13">IF(AB4="да",4,0)</f>
        <v>0</v>
      </c>
      <c r="AD4" s="61" t="s">
        <v>64</v>
      </c>
      <c r="AE4" s="61">
        <f t="shared" ref="AE4:AE9" si="14">IF(AD4="да",4,0)</f>
        <v>4</v>
      </c>
      <c r="AF4" s="61" t="s">
        <v>64</v>
      </c>
      <c r="AG4" s="61">
        <f t="shared" ref="AG4:AG9" si="15">IF(AF4="да",4,0)</f>
        <v>4</v>
      </c>
      <c r="AH4" s="61">
        <v>1</v>
      </c>
      <c r="AI4" s="61">
        <f t="shared" ref="AI4:AI9" si="16">AH4*0.5</f>
        <v>0.5</v>
      </c>
      <c r="AJ4" s="61" t="s">
        <v>64</v>
      </c>
      <c r="AK4" s="62">
        <f t="shared" ref="AK4:AK9" si="17">IF(AJ4="да",4,0)</f>
        <v>4</v>
      </c>
      <c r="AL4" s="63" t="s">
        <v>65</v>
      </c>
      <c r="AM4" s="64">
        <f t="shared" ref="AM4:AM9" si="18">IF(AL4="нет",4,IF(AL4=1,0,-2))</f>
        <v>4</v>
      </c>
      <c r="AN4" s="65">
        <v>47.799999999999997</v>
      </c>
      <c r="AO4" s="66">
        <f t="shared" ref="AO4:AO9" si="19">IF(AN4&lt;=17.99,-2,IF(AN4&lt;=22.99,0,IF(AN4&gt;=23,4)))</f>
        <v>4</v>
      </c>
      <c r="AP4" s="65">
        <v>69.200000000000003</v>
      </c>
      <c r="AQ4" s="66">
        <f t="shared" ref="AQ4:AQ9" si="20">IF(AP4&lt;=14.99,-2,IF(AP4&lt;=24.99,0,IF(AP4&lt;=34.99,2,IF(AP4&gt;=35,4))))</f>
        <v>4</v>
      </c>
      <c r="AR4" s="67">
        <v>1.8</v>
      </c>
      <c r="AS4" s="66">
        <f t="shared" ref="AS4:AS9" si="21">IF(AR4&lt;=0.99,-2,IF(AR4&lt;=2.99,0,IF(AR4&gt;=3,4)))</f>
        <v>0</v>
      </c>
      <c r="AT4" s="67">
        <v>2.7000000000000002</v>
      </c>
      <c r="AU4" s="66">
        <f t="shared" ref="AU4:AU9" si="22">IF(AT4&lt;=0.99,-2,IF(AT4&lt;=2.79,0,IF(AT4&gt;=2.8,4)))</f>
        <v>0</v>
      </c>
      <c r="AV4" s="68">
        <v>7.5</v>
      </c>
      <c r="AW4" s="61">
        <f t="shared" ref="AW4:AW9" si="23">IF(AV4&lt;=9.99,2,IF(AV4&lt;=24.99,0,IF(AV4&gt;=25,-4)))</f>
        <v>2</v>
      </c>
      <c r="AX4" s="61" t="s">
        <v>64</v>
      </c>
      <c r="AY4" s="61">
        <f t="shared" ref="AY4:AY9" si="24">IF(AX4="да",4,0)</f>
        <v>4</v>
      </c>
      <c r="AZ4" s="61" t="s">
        <v>64</v>
      </c>
      <c r="BA4" s="61">
        <f t="shared" ref="BA4:BA9" si="25">IF(AZ4="да",0.5,0)</f>
        <v>0.5</v>
      </c>
      <c r="BB4" s="61" t="s">
        <v>64</v>
      </c>
      <c r="BC4" s="61">
        <f t="shared" ref="BC4:BC9" si="26">IF(BB4="да",0.5,0)</f>
        <v>0.5</v>
      </c>
      <c r="BD4" s="61" t="s">
        <v>64</v>
      </c>
      <c r="BE4" s="61">
        <f t="shared" ref="BE4:BE9" si="27">IF(BD4="да",0.5,0)</f>
        <v>0.5</v>
      </c>
      <c r="BF4" s="61" t="s">
        <v>64</v>
      </c>
      <c r="BG4" s="61">
        <f t="shared" ref="BG4:BG9" si="28">IF(BF4="да",0.5,0)</f>
        <v>0.5</v>
      </c>
      <c r="BH4" s="61" t="s">
        <v>64</v>
      </c>
      <c r="BI4" s="61">
        <f t="shared" ref="BI4:BI9" si="29">IF(BH4="да",0.5,0)</f>
        <v>0.5</v>
      </c>
      <c r="BJ4" s="61" t="s">
        <v>64</v>
      </c>
      <c r="BK4" s="61">
        <f t="shared" ref="BK4:BK9" si="30">IF(BJ4="да",4,0)</f>
        <v>4</v>
      </c>
      <c r="BL4" s="61">
        <v>4</v>
      </c>
      <c r="BM4" s="62">
        <f t="shared" ref="BM4:BM9" si="31">BL4*0.5</f>
        <v>2</v>
      </c>
      <c r="BN4" s="69">
        <v>43888.599999999999</v>
      </c>
      <c r="BO4" s="69">
        <v>50400</v>
      </c>
      <c r="BP4" s="70">
        <f t="shared" ref="BP4:BP9" si="32">IF(BO4&lt;BN4,-2,IF(BO4=BN4,0,IF((((BO4/BN4)*100)-100)&lt;=5,2,4)))</f>
        <v>4</v>
      </c>
      <c r="BQ4" s="64">
        <v>13</v>
      </c>
      <c r="BR4" s="61">
        <f t="shared" ref="BR4:BR9" si="33">IF(BQ4=0,0,IF(BQ4&lt;=3,2,IF(BQ4&lt;=5,4,IF(BQ4&gt;5,6))))</f>
        <v>6</v>
      </c>
      <c r="BS4" s="61">
        <v>3</v>
      </c>
      <c r="BT4" s="61">
        <f t="shared" ref="BT4:BT9" si="34">IF(BS4&gt;=3,4,BS4*0.5)</f>
        <v>4</v>
      </c>
      <c r="BU4" s="71">
        <v>257.10000000000002</v>
      </c>
      <c r="BV4" s="71">
        <v>561.40999999999997</v>
      </c>
      <c r="BW4" s="61">
        <f t="shared" ref="BW4:BW9" si="35">IF(BV4&lt;BU4,-2,IF(BV4=BU4,0,IF(BV4&gt;BU4,4)))</f>
        <v>4</v>
      </c>
      <c r="BX4" s="72">
        <v>554243</v>
      </c>
      <c r="BY4" s="72">
        <v>590757</v>
      </c>
      <c r="BZ4" s="73">
        <f t="shared" ref="BZ4:BZ9" si="36">IF(BY4&lt;BX4,-2,IF(BY4=BX4,0,IF((((BY4/BX4)*100)-100)&lt;=5,2,4)))</f>
        <v>4</v>
      </c>
      <c r="CA4" s="61">
        <v>9</v>
      </c>
      <c r="CB4" s="61">
        <f t="shared" ref="CB4:CB9" si="37">IF(CA4=0,-2,IF(CA4&lt;=3,0,IF(CA4&lt;=5,4,IF(CA4&gt;5,6))))</f>
        <v>6</v>
      </c>
      <c r="CC4" s="74">
        <v>5098.1300000000001</v>
      </c>
      <c r="CD4" s="74">
        <v>1882.519</v>
      </c>
      <c r="CE4" s="73">
        <f t="shared" ref="CE4:CE9" si="38">IF(CD4&lt;CC4,-2,IF(CD4=CC4,0,IF((((CD4/CC4)*100)-100)&lt;=5,4,6)))</f>
        <v>-2</v>
      </c>
      <c r="CF4" s="75">
        <v>51320.972084644833</v>
      </c>
      <c r="CG4" s="75">
        <v>57825</v>
      </c>
      <c r="CH4" s="73">
        <f t="shared" ref="CH4:CH9" si="39">IF(CG4&lt;CF4,-2,IF(CG4=CF4,0,IF((((CG4/CF4)*100)-100)&lt;=5,4,6)))</f>
        <v>6</v>
      </c>
      <c r="CI4" s="76">
        <v>135.09999999999999</v>
      </c>
      <c r="CJ4" s="77">
        <v>121</v>
      </c>
      <c r="CK4" s="73">
        <f t="shared" ref="CK4:CK9" si="40">IF(CJ4&lt;=CI4,0,IF((((CJ4/CI4)*100)-100)&lt;=5,4,6))</f>
        <v>0</v>
      </c>
      <c r="CL4" s="61">
        <v>-2</v>
      </c>
      <c r="CM4" s="78">
        <v>58.200000000000003</v>
      </c>
      <c r="CN4" s="61">
        <f t="shared" ref="CN4:CN9" si="41">IF(CM4&lt;=19.99,-4,IF(CM4&lt;=29.99,0,IF(CM4&lt;=49.99,2,IF(CM4&gt;=50,4))))</f>
        <v>4</v>
      </c>
      <c r="CO4" s="78">
        <v>68.400000000000006</v>
      </c>
      <c r="CP4" s="61">
        <f t="shared" ref="CP4:CP9" si="42">IF(CO4&lt;=9.99,-4,IF(CO4&lt;=29.99,1,IF(CO4&lt;=49.99,2,IF(CO4&gt;=50,4))))</f>
        <v>4</v>
      </c>
      <c r="CQ4" s="79">
        <v>5.2999999999999998</v>
      </c>
      <c r="CR4" s="80">
        <f t="shared" ref="CR4:CR9" si="43">IF(CQ4&lt;=19.99,-2,IF(CQ4&lt;=39.99,1,IF(CQ4&lt;=54.99,2,IF(CQ4&gt;=55,4))))</f>
        <v>-2</v>
      </c>
      <c r="CS4" s="81">
        <v>26.300000000000001</v>
      </c>
      <c r="CT4" s="64">
        <f t="shared" ref="CT4:CT9" si="44">IF(CS4&lt;=9.99,-2,IF(CS4&lt;=29.99,1,IF(CS4&lt;=49.99,2,IF(CS4&gt;=50,4))))</f>
        <v>1</v>
      </c>
      <c r="CU4" s="82">
        <f t="shared" ref="CU4:CU9" si="45">SUM(A1,C4,E4,G4,I4,K4,M4,O4,Q4,S4,U4,W4,Y4,AA4,AC4,AE4,AG4,AI4,AK4,AM4,AO4,AQ4,AS4,AU4,AW4,AY4,BA4,BC4,BE4,BG4,BI4,BK4,BM4,BP4,BR4,BT4,BW4,BZ4,CB4,CE4,CH4,CK4,CL4,CN4,CP4,CR4,CT4)</f>
        <v>128</v>
      </c>
      <c r="CV4" s="83">
        <f t="shared" ref="CV4:CV9" si="46">RANK(CU4,CU$4:CU$33,0)</f>
        <v>1</v>
      </c>
      <c r="CW4" s="59"/>
      <c r="CX4" s="59"/>
      <c r="CZ4" s="59"/>
      <c r="DA4" s="59"/>
      <c r="DB4" s="59"/>
    </row>
    <row r="5" s="59" customFormat="1" ht="15">
      <c r="A5" s="60" t="s">
        <v>66</v>
      </c>
      <c r="B5" s="61" t="s">
        <v>64</v>
      </c>
      <c r="C5" s="61">
        <f t="shared" si="0"/>
        <v>4</v>
      </c>
      <c r="D5" s="61" t="s">
        <v>64</v>
      </c>
      <c r="E5" s="61">
        <f t="shared" si="1"/>
        <v>4</v>
      </c>
      <c r="F5" s="61">
        <v>14</v>
      </c>
      <c r="G5" s="61">
        <f t="shared" si="2"/>
        <v>7</v>
      </c>
      <c r="H5" s="61">
        <v>5</v>
      </c>
      <c r="I5" s="61">
        <f t="shared" si="3"/>
        <v>2.5</v>
      </c>
      <c r="J5" s="61" t="s">
        <v>64</v>
      </c>
      <c r="K5" s="61">
        <f t="shared" si="4"/>
        <v>4</v>
      </c>
      <c r="L5" s="61" t="s">
        <v>64</v>
      </c>
      <c r="M5" s="61">
        <f t="shared" si="5"/>
        <v>0.5</v>
      </c>
      <c r="N5" s="61" t="s">
        <v>64</v>
      </c>
      <c r="O5" s="61">
        <f t="shared" si="6"/>
        <v>0.5</v>
      </c>
      <c r="P5" s="61" t="s">
        <v>64</v>
      </c>
      <c r="Q5" s="61">
        <f t="shared" si="7"/>
        <v>0.5</v>
      </c>
      <c r="R5" s="61" t="s">
        <v>64</v>
      </c>
      <c r="S5" s="61">
        <f t="shared" si="8"/>
        <v>0.5</v>
      </c>
      <c r="T5" s="61" t="s">
        <v>64</v>
      </c>
      <c r="U5" s="61">
        <f t="shared" si="9"/>
        <v>4</v>
      </c>
      <c r="V5" s="61" t="s">
        <v>64</v>
      </c>
      <c r="W5" s="61">
        <f t="shared" si="10"/>
        <v>0.5</v>
      </c>
      <c r="X5" s="61">
        <v>17</v>
      </c>
      <c r="Y5" s="61">
        <f t="shared" si="11"/>
        <v>17</v>
      </c>
      <c r="Z5" s="61" t="s">
        <v>64</v>
      </c>
      <c r="AA5" s="61">
        <f t="shared" si="12"/>
        <v>4</v>
      </c>
      <c r="AB5" s="61"/>
      <c r="AC5" s="61">
        <f t="shared" si="13"/>
        <v>0</v>
      </c>
      <c r="AD5" s="61" t="s">
        <v>64</v>
      </c>
      <c r="AE5" s="61">
        <f t="shared" si="14"/>
        <v>4</v>
      </c>
      <c r="AF5" s="61" t="s">
        <v>64</v>
      </c>
      <c r="AG5" s="61">
        <f t="shared" si="15"/>
        <v>4</v>
      </c>
      <c r="AH5" s="61">
        <v>0</v>
      </c>
      <c r="AI5" s="61">
        <f t="shared" si="16"/>
        <v>0</v>
      </c>
      <c r="AJ5" s="61" t="s">
        <v>64</v>
      </c>
      <c r="AK5" s="61">
        <f t="shared" si="17"/>
        <v>4</v>
      </c>
      <c r="AL5" s="63" t="s">
        <v>65</v>
      </c>
      <c r="AM5" s="61">
        <f t="shared" si="18"/>
        <v>4</v>
      </c>
      <c r="AN5" s="65">
        <v>85.599999999999994</v>
      </c>
      <c r="AO5" s="66">
        <f t="shared" si="19"/>
        <v>4</v>
      </c>
      <c r="AP5" s="65">
        <v>58.600000000000001</v>
      </c>
      <c r="AQ5" s="66">
        <f t="shared" si="20"/>
        <v>4</v>
      </c>
      <c r="AR5" s="67">
        <v>1.8999999999999999</v>
      </c>
      <c r="AS5" s="66">
        <f t="shared" si="21"/>
        <v>0</v>
      </c>
      <c r="AT5" s="67">
        <v>2</v>
      </c>
      <c r="AU5" s="66">
        <f t="shared" si="22"/>
        <v>0</v>
      </c>
      <c r="AV5" s="68">
        <v>3.1000000000000001</v>
      </c>
      <c r="AW5" s="61">
        <f t="shared" si="23"/>
        <v>2</v>
      </c>
      <c r="AX5" s="61" t="s">
        <v>64</v>
      </c>
      <c r="AY5" s="61">
        <f t="shared" si="24"/>
        <v>4</v>
      </c>
      <c r="AZ5" s="61" t="s">
        <v>64</v>
      </c>
      <c r="BA5" s="61">
        <f t="shared" si="25"/>
        <v>0.5</v>
      </c>
      <c r="BB5" s="61" t="s">
        <v>64</v>
      </c>
      <c r="BC5" s="61">
        <f t="shared" si="26"/>
        <v>0.5</v>
      </c>
      <c r="BD5" s="61" t="s">
        <v>64</v>
      </c>
      <c r="BE5" s="61">
        <f t="shared" si="27"/>
        <v>0.5</v>
      </c>
      <c r="BF5" s="61" t="s">
        <v>64</v>
      </c>
      <c r="BG5" s="61">
        <f t="shared" si="28"/>
        <v>0.5</v>
      </c>
      <c r="BH5" s="61" t="s">
        <v>64</v>
      </c>
      <c r="BI5" s="61">
        <f t="shared" si="29"/>
        <v>0.5</v>
      </c>
      <c r="BJ5" s="61" t="s">
        <v>64</v>
      </c>
      <c r="BK5" s="61">
        <f t="shared" si="30"/>
        <v>4</v>
      </c>
      <c r="BL5" s="61">
        <v>5</v>
      </c>
      <c r="BM5" s="62">
        <f t="shared" si="31"/>
        <v>2.5</v>
      </c>
      <c r="BN5" s="69">
        <v>1341.3</v>
      </c>
      <c r="BO5" s="69">
        <v>1674.1999999999998</v>
      </c>
      <c r="BP5" s="70">
        <f t="shared" si="32"/>
        <v>4</v>
      </c>
      <c r="BQ5" s="64">
        <v>22</v>
      </c>
      <c r="BR5" s="61">
        <f t="shared" si="33"/>
        <v>6</v>
      </c>
      <c r="BS5" s="61">
        <v>0</v>
      </c>
      <c r="BT5" s="61">
        <f t="shared" si="34"/>
        <v>0</v>
      </c>
      <c r="BU5" s="71">
        <v>257.10000000000002</v>
      </c>
      <c r="BV5" s="71">
        <v>246.31</v>
      </c>
      <c r="BW5" s="61">
        <f t="shared" si="35"/>
        <v>-2</v>
      </c>
      <c r="BX5" s="72">
        <v>86209</v>
      </c>
      <c r="BY5" s="72">
        <v>84916</v>
      </c>
      <c r="BZ5" s="73">
        <f t="shared" si="36"/>
        <v>-2</v>
      </c>
      <c r="CA5" s="61">
        <v>3</v>
      </c>
      <c r="CB5" s="61">
        <f t="shared" si="37"/>
        <v>0</v>
      </c>
      <c r="CC5" s="74">
        <v>205.94900000000001</v>
      </c>
      <c r="CD5" s="74">
        <v>1025.8440000000001</v>
      </c>
      <c r="CE5" s="73">
        <f t="shared" si="38"/>
        <v>6</v>
      </c>
      <c r="CF5" s="75">
        <v>38051.166087616308</v>
      </c>
      <c r="CG5" s="75">
        <v>43815</v>
      </c>
      <c r="CH5" s="73">
        <f t="shared" si="39"/>
        <v>6</v>
      </c>
      <c r="CI5" s="84">
        <v>113.14850931507596</v>
      </c>
      <c r="CJ5" s="85">
        <v>113.18814769278984</v>
      </c>
      <c r="CK5" s="73">
        <f t="shared" si="40"/>
        <v>4</v>
      </c>
      <c r="CL5" s="61">
        <v>0</v>
      </c>
      <c r="CM5" s="86">
        <v>53.700000000000003</v>
      </c>
      <c r="CN5" s="61">
        <f t="shared" si="41"/>
        <v>4</v>
      </c>
      <c r="CO5" s="86">
        <v>66.700000000000003</v>
      </c>
      <c r="CP5" s="61">
        <f t="shared" si="42"/>
        <v>4</v>
      </c>
      <c r="CQ5" s="87">
        <v>33.299999999999997</v>
      </c>
      <c r="CR5" s="80">
        <f t="shared" si="43"/>
        <v>1</v>
      </c>
      <c r="CS5" s="81">
        <v>22.199999999999999</v>
      </c>
      <c r="CT5" s="64">
        <f t="shared" si="44"/>
        <v>1</v>
      </c>
      <c r="CU5" s="82">
        <f t="shared" si="45"/>
        <v>120</v>
      </c>
      <c r="CV5" s="83">
        <f t="shared" si="46"/>
        <v>2</v>
      </c>
      <c r="CW5" s="59"/>
      <c r="CX5" s="59"/>
      <c r="CZ5" s="59"/>
      <c r="DA5" s="59"/>
      <c r="DB5" s="59"/>
    </row>
    <row r="6" s="59" customFormat="1" ht="15">
      <c r="A6" s="60" t="s">
        <v>67</v>
      </c>
      <c r="B6" s="61" t="s">
        <v>64</v>
      </c>
      <c r="C6" s="61">
        <f t="shared" si="0"/>
        <v>4</v>
      </c>
      <c r="D6" s="61" t="s">
        <v>64</v>
      </c>
      <c r="E6" s="61">
        <f t="shared" si="1"/>
        <v>4</v>
      </c>
      <c r="F6" s="61">
        <v>21</v>
      </c>
      <c r="G6" s="61">
        <f t="shared" si="2"/>
        <v>10.5</v>
      </c>
      <c r="H6" s="61">
        <v>9</v>
      </c>
      <c r="I6" s="61">
        <f t="shared" si="3"/>
        <v>4.5</v>
      </c>
      <c r="J6" s="61" t="s">
        <v>64</v>
      </c>
      <c r="K6" s="61">
        <f t="shared" si="4"/>
        <v>4</v>
      </c>
      <c r="L6" s="61" t="s">
        <v>64</v>
      </c>
      <c r="M6" s="61">
        <f t="shared" si="5"/>
        <v>0.5</v>
      </c>
      <c r="N6" s="61" t="s">
        <v>64</v>
      </c>
      <c r="O6" s="61">
        <f t="shared" si="6"/>
        <v>0.5</v>
      </c>
      <c r="P6" s="61" t="s">
        <v>64</v>
      </c>
      <c r="Q6" s="61">
        <f t="shared" si="7"/>
        <v>0.5</v>
      </c>
      <c r="R6" s="61" t="s">
        <v>64</v>
      </c>
      <c r="S6" s="61">
        <f t="shared" si="8"/>
        <v>0.5</v>
      </c>
      <c r="T6" s="61" t="s">
        <v>64</v>
      </c>
      <c r="U6" s="61">
        <f t="shared" si="9"/>
        <v>4</v>
      </c>
      <c r="V6" s="61" t="s">
        <v>64</v>
      </c>
      <c r="W6" s="61">
        <f t="shared" si="10"/>
        <v>0.5</v>
      </c>
      <c r="X6" s="61">
        <v>16</v>
      </c>
      <c r="Y6" s="61">
        <f t="shared" si="11"/>
        <v>16</v>
      </c>
      <c r="Z6" s="61" t="s">
        <v>64</v>
      </c>
      <c r="AA6" s="61">
        <f t="shared" si="12"/>
        <v>4</v>
      </c>
      <c r="AB6" s="61"/>
      <c r="AC6" s="61">
        <f t="shared" si="13"/>
        <v>0</v>
      </c>
      <c r="AD6" s="61" t="s">
        <v>64</v>
      </c>
      <c r="AE6" s="61">
        <f t="shared" si="14"/>
        <v>4</v>
      </c>
      <c r="AF6" s="61" t="s">
        <v>64</v>
      </c>
      <c r="AG6" s="61">
        <f t="shared" si="15"/>
        <v>4</v>
      </c>
      <c r="AH6" s="61">
        <v>0</v>
      </c>
      <c r="AI6" s="61">
        <f t="shared" si="16"/>
        <v>0</v>
      </c>
      <c r="AJ6" s="61" t="s">
        <v>64</v>
      </c>
      <c r="AK6" s="61">
        <f t="shared" si="17"/>
        <v>4</v>
      </c>
      <c r="AL6" s="63" t="s">
        <v>65</v>
      </c>
      <c r="AM6" s="61">
        <f t="shared" si="18"/>
        <v>4</v>
      </c>
      <c r="AN6" s="65">
        <v>0</v>
      </c>
      <c r="AO6" s="66">
        <f t="shared" si="19"/>
        <v>-2</v>
      </c>
      <c r="AP6" s="65">
        <v>69.200000000000003</v>
      </c>
      <c r="AQ6" s="66">
        <f t="shared" si="20"/>
        <v>4</v>
      </c>
      <c r="AR6" s="67">
        <v>1.8</v>
      </c>
      <c r="AS6" s="66">
        <f t="shared" si="21"/>
        <v>0</v>
      </c>
      <c r="AT6" s="67">
        <v>1.5</v>
      </c>
      <c r="AU6" s="66">
        <f t="shared" si="22"/>
        <v>0</v>
      </c>
      <c r="AV6" s="68">
        <v>1.3</v>
      </c>
      <c r="AW6" s="61">
        <f t="shared" si="23"/>
        <v>2</v>
      </c>
      <c r="AX6" s="61" t="s">
        <v>64</v>
      </c>
      <c r="AY6" s="61">
        <f t="shared" si="24"/>
        <v>4</v>
      </c>
      <c r="AZ6" s="61" t="s">
        <v>64</v>
      </c>
      <c r="BA6" s="61">
        <f t="shared" si="25"/>
        <v>0.5</v>
      </c>
      <c r="BB6" s="61" t="s">
        <v>64</v>
      </c>
      <c r="BC6" s="61">
        <f t="shared" si="26"/>
        <v>0.5</v>
      </c>
      <c r="BD6" s="61" t="s">
        <v>64</v>
      </c>
      <c r="BE6" s="61">
        <f t="shared" si="27"/>
        <v>0.5</v>
      </c>
      <c r="BF6" s="61" t="s">
        <v>64</v>
      </c>
      <c r="BG6" s="61">
        <f t="shared" si="28"/>
        <v>0.5</v>
      </c>
      <c r="BH6" s="61" t="s">
        <v>64</v>
      </c>
      <c r="BI6" s="61">
        <f t="shared" si="29"/>
        <v>0.5</v>
      </c>
      <c r="BJ6" s="61" t="s">
        <v>64</v>
      </c>
      <c r="BK6" s="61">
        <f t="shared" si="30"/>
        <v>4</v>
      </c>
      <c r="BL6" s="61">
        <v>9</v>
      </c>
      <c r="BM6" s="62">
        <f t="shared" si="31"/>
        <v>4.5</v>
      </c>
      <c r="BN6" s="69">
        <v>1628</v>
      </c>
      <c r="BO6" s="69">
        <v>2999</v>
      </c>
      <c r="BP6" s="70">
        <f t="shared" si="32"/>
        <v>4</v>
      </c>
      <c r="BQ6" s="64">
        <v>6</v>
      </c>
      <c r="BR6" s="61">
        <f t="shared" si="33"/>
        <v>6</v>
      </c>
      <c r="BS6" s="61">
        <v>0</v>
      </c>
      <c r="BT6" s="61">
        <f t="shared" si="34"/>
        <v>0</v>
      </c>
      <c r="BU6" s="71">
        <v>257.10000000000002</v>
      </c>
      <c r="BV6" s="71">
        <v>194.43000000000001</v>
      </c>
      <c r="BW6" s="61">
        <f t="shared" si="35"/>
        <v>-2</v>
      </c>
      <c r="BX6" s="72">
        <v>82919</v>
      </c>
      <c r="BY6" s="72">
        <v>104156</v>
      </c>
      <c r="BZ6" s="73">
        <f t="shared" si="36"/>
        <v>4</v>
      </c>
      <c r="CA6" s="61">
        <v>4</v>
      </c>
      <c r="CB6" s="61">
        <f t="shared" si="37"/>
        <v>4</v>
      </c>
      <c r="CC6" s="74">
        <v>1221.798</v>
      </c>
      <c r="CD6" s="74">
        <v>478.702</v>
      </c>
      <c r="CE6" s="73">
        <f t="shared" si="38"/>
        <v>-2</v>
      </c>
      <c r="CF6" s="75">
        <v>34368.123271967088</v>
      </c>
      <c r="CG6" s="75">
        <v>38866</v>
      </c>
      <c r="CH6" s="73">
        <f t="shared" si="39"/>
        <v>6</v>
      </c>
      <c r="CI6" s="76">
        <v>111.3</v>
      </c>
      <c r="CJ6" s="77">
        <v>106</v>
      </c>
      <c r="CK6" s="73">
        <f t="shared" si="40"/>
        <v>0</v>
      </c>
      <c r="CL6" s="61">
        <v>0</v>
      </c>
      <c r="CM6" s="86">
        <v>76.099999999999994</v>
      </c>
      <c r="CN6" s="61">
        <f t="shared" si="41"/>
        <v>4</v>
      </c>
      <c r="CO6" s="86">
        <v>66.700000000000003</v>
      </c>
      <c r="CP6" s="61">
        <f t="shared" si="42"/>
        <v>4</v>
      </c>
      <c r="CQ6" s="87">
        <v>38.899999999999999</v>
      </c>
      <c r="CR6" s="80">
        <f t="shared" si="43"/>
        <v>1</v>
      </c>
      <c r="CS6" s="81">
        <v>22.199999999999999</v>
      </c>
      <c r="CT6" s="64">
        <f t="shared" si="44"/>
        <v>1</v>
      </c>
      <c r="CU6" s="82">
        <f t="shared" si="45"/>
        <v>118.5</v>
      </c>
      <c r="CV6" s="83">
        <f t="shared" si="46"/>
        <v>3</v>
      </c>
      <c r="CW6" s="59"/>
      <c r="CX6" s="59"/>
      <c r="CZ6" s="59"/>
      <c r="DA6" s="59"/>
      <c r="DB6" s="59"/>
    </row>
    <row r="7" s="59" customFormat="1" ht="15">
      <c r="A7" s="60" t="s">
        <v>68</v>
      </c>
      <c r="B7" s="61" t="s">
        <v>64</v>
      </c>
      <c r="C7" s="61">
        <f t="shared" si="0"/>
        <v>4</v>
      </c>
      <c r="D7" s="61" t="s">
        <v>64</v>
      </c>
      <c r="E7" s="61">
        <f t="shared" si="1"/>
        <v>4</v>
      </c>
      <c r="F7" s="61">
        <v>18</v>
      </c>
      <c r="G7" s="61">
        <f t="shared" si="2"/>
        <v>9</v>
      </c>
      <c r="H7" s="61">
        <v>6</v>
      </c>
      <c r="I7" s="61">
        <f t="shared" si="3"/>
        <v>3</v>
      </c>
      <c r="J7" s="61" t="s">
        <v>64</v>
      </c>
      <c r="K7" s="61">
        <f t="shared" si="4"/>
        <v>4</v>
      </c>
      <c r="L7" s="61" t="s">
        <v>64</v>
      </c>
      <c r="M7" s="61">
        <f t="shared" si="5"/>
        <v>0.5</v>
      </c>
      <c r="N7" s="61" t="s">
        <v>64</v>
      </c>
      <c r="O7" s="61">
        <f t="shared" si="6"/>
        <v>0.5</v>
      </c>
      <c r="P7" s="61" t="s">
        <v>64</v>
      </c>
      <c r="Q7" s="61">
        <f t="shared" si="7"/>
        <v>0.5</v>
      </c>
      <c r="R7" s="61" t="s">
        <v>64</v>
      </c>
      <c r="S7" s="61">
        <f t="shared" si="8"/>
        <v>0.5</v>
      </c>
      <c r="T7" s="61" t="s">
        <v>64</v>
      </c>
      <c r="U7" s="61">
        <f t="shared" si="9"/>
        <v>4</v>
      </c>
      <c r="V7" s="61" t="s">
        <v>64</v>
      </c>
      <c r="W7" s="61">
        <f t="shared" si="10"/>
        <v>0.5</v>
      </c>
      <c r="X7" s="61">
        <v>13</v>
      </c>
      <c r="Y7" s="61">
        <f t="shared" si="11"/>
        <v>13</v>
      </c>
      <c r="Z7" s="61" t="s">
        <v>64</v>
      </c>
      <c r="AA7" s="61">
        <f t="shared" si="12"/>
        <v>4</v>
      </c>
      <c r="AB7" s="61"/>
      <c r="AC7" s="61">
        <f t="shared" si="13"/>
        <v>0</v>
      </c>
      <c r="AD7" s="61" t="s">
        <v>64</v>
      </c>
      <c r="AE7" s="61">
        <f t="shared" si="14"/>
        <v>4</v>
      </c>
      <c r="AF7" s="61" t="s">
        <v>64</v>
      </c>
      <c r="AG7" s="61">
        <f t="shared" si="15"/>
        <v>4</v>
      </c>
      <c r="AH7" s="61">
        <v>0</v>
      </c>
      <c r="AI7" s="61">
        <f t="shared" si="16"/>
        <v>0</v>
      </c>
      <c r="AJ7" s="61" t="s">
        <v>64</v>
      </c>
      <c r="AK7" s="61">
        <f t="shared" si="17"/>
        <v>4</v>
      </c>
      <c r="AL7" s="63" t="s">
        <v>65</v>
      </c>
      <c r="AM7" s="61">
        <f t="shared" si="18"/>
        <v>4</v>
      </c>
      <c r="AN7" s="65">
        <v>100</v>
      </c>
      <c r="AO7" s="66">
        <f t="shared" si="19"/>
        <v>4</v>
      </c>
      <c r="AP7" s="65">
        <v>72.799999999999997</v>
      </c>
      <c r="AQ7" s="66">
        <f t="shared" si="20"/>
        <v>4</v>
      </c>
      <c r="AR7" s="67">
        <v>1.3</v>
      </c>
      <c r="AS7" s="66">
        <f t="shared" si="21"/>
        <v>0</v>
      </c>
      <c r="AT7" s="67">
        <v>2.5</v>
      </c>
      <c r="AU7" s="66">
        <f t="shared" si="22"/>
        <v>0</v>
      </c>
      <c r="AV7" s="68">
        <v>6.9000000000000004</v>
      </c>
      <c r="AW7" s="61">
        <f t="shared" si="23"/>
        <v>2</v>
      </c>
      <c r="AX7" s="61" t="s">
        <v>64</v>
      </c>
      <c r="AY7" s="61">
        <f t="shared" si="24"/>
        <v>4</v>
      </c>
      <c r="AZ7" s="61" t="s">
        <v>64</v>
      </c>
      <c r="BA7" s="61">
        <f t="shared" si="25"/>
        <v>0.5</v>
      </c>
      <c r="BB7" s="61" t="s">
        <v>64</v>
      </c>
      <c r="BC7" s="61">
        <f t="shared" si="26"/>
        <v>0.5</v>
      </c>
      <c r="BD7" s="61" t="s">
        <v>64</v>
      </c>
      <c r="BE7" s="61">
        <f t="shared" si="27"/>
        <v>0.5</v>
      </c>
      <c r="BF7" s="61" t="s">
        <v>64</v>
      </c>
      <c r="BG7" s="61">
        <f t="shared" si="28"/>
        <v>0.5</v>
      </c>
      <c r="BH7" s="61" t="s">
        <v>64</v>
      </c>
      <c r="BI7" s="61">
        <f t="shared" si="29"/>
        <v>0.5</v>
      </c>
      <c r="BJ7" s="61" t="s">
        <v>64</v>
      </c>
      <c r="BK7" s="61">
        <f t="shared" si="30"/>
        <v>4</v>
      </c>
      <c r="BL7" s="61">
        <v>9</v>
      </c>
      <c r="BM7" s="62">
        <f t="shared" si="31"/>
        <v>4.5</v>
      </c>
      <c r="BN7" s="69">
        <v>2765</v>
      </c>
      <c r="BO7" s="69">
        <v>2930</v>
      </c>
      <c r="BP7" s="70">
        <f t="shared" si="32"/>
        <v>4</v>
      </c>
      <c r="BQ7" s="64">
        <v>4</v>
      </c>
      <c r="BR7" s="61">
        <f t="shared" si="33"/>
        <v>4</v>
      </c>
      <c r="BS7" s="61">
        <v>0</v>
      </c>
      <c r="BT7" s="61">
        <f t="shared" si="34"/>
        <v>0</v>
      </c>
      <c r="BU7" s="71">
        <v>257.10000000000002</v>
      </c>
      <c r="BV7" s="71">
        <v>212.09999999999999</v>
      </c>
      <c r="BW7" s="61">
        <f t="shared" si="35"/>
        <v>-2</v>
      </c>
      <c r="BX7" s="72">
        <v>105002</v>
      </c>
      <c r="BY7" s="72">
        <v>110766</v>
      </c>
      <c r="BZ7" s="73">
        <f t="shared" si="36"/>
        <v>4</v>
      </c>
      <c r="CA7" s="61">
        <v>5</v>
      </c>
      <c r="CB7" s="61">
        <f t="shared" si="37"/>
        <v>4</v>
      </c>
      <c r="CC7" s="74">
        <v>522.51599999999996</v>
      </c>
      <c r="CD7" s="74">
        <v>291.58999999999997</v>
      </c>
      <c r="CE7" s="73">
        <f t="shared" si="38"/>
        <v>-2</v>
      </c>
      <c r="CF7" s="75">
        <v>35405.858709342814</v>
      </c>
      <c r="CG7" s="75">
        <v>40812</v>
      </c>
      <c r="CH7" s="73">
        <f t="shared" si="39"/>
        <v>6</v>
      </c>
      <c r="CI7" s="88">
        <v>99.599999999999994</v>
      </c>
      <c r="CJ7" s="89">
        <v>115.8</v>
      </c>
      <c r="CK7" s="73">
        <f t="shared" si="40"/>
        <v>6</v>
      </c>
      <c r="CL7" s="61">
        <v>-2</v>
      </c>
      <c r="CM7" s="86">
        <v>67.900000000000006</v>
      </c>
      <c r="CN7" s="61">
        <f t="shared" si="41"/>
        <v>4</v>
      </c>
      <c r="CO7" s="86">
        <v>46.200000000000003</v>
      </c>
      <c r="CP7" s="61">
        <f t="shared" si="42"/>
        <v>2</v>
      </c>
      <c r="CQ7" s="87">
        <v>30.800000000000001</v>
      </c>
      <c r="CR7" s="80">
        <f t="shared" si="43"/>
        <v>1</v>
      </c>
      <c r="CS7" s="81">
        <v>15.4</v>
      </c>
      <c r="CT7" s="64">
        <f t="shared" si="44"/>
        <v>1</v>
      </c>
      <c r="CU7" s="82">
        <f t="shared" si="45"/>
        <v>118.5</v>
      </c>
      <c r="CV7" s="83">
        <f t="shared" si="46"/>
        <v>3</v>
      </c>
      <c r="CW7" s="59"/>
      <c r="CX7" s="59"/>
      <c r="CZ7" s="59"/>
      <c r="DA7" s="59"/>
      <c r="DB7" s="59"/>
    </row>
    <row r="8" s="59" customFormat="1" ht="15">
      <c r="A8" s="60" t="s">
        <v>69</v>
      </c>
      <c r="B8" s="61" t="s">
        <v>64</v>
      </c>
      <c r="C8" s="61">
        <f t="shared" si="0"/>
        <v>4</v>
      </c>
      <c r="D8" s="61" t="s">
        <v>64</v>
      </c>
      <c r="E8" s="61">
        <f t="shared" si="1"/>
        <v>4</v>
      </c>
      <c r="F8" s="61">
        <v>11</v>
      </c>
      <c r="G8" s="61">
        <f t="shared" si="2"/>
        <v>5.5</v>
      </c>
      <c r="H8" s="61">
        <v>3</v>
      </c>
      <c r="I8" s="61">
        <f t="shared" si="3"/>
        <v>1.5</v>
      </c>
      <c r="J8" s="61" t="s">
        <v>64</v>
      </c>
      <c r="K8" s="61">
        <f t="shared" si="4"/>
        <v>4</v>
      </c>
      <c r="L8" s="61" t="s">
        <v>64</v>
      </c>
      <c r="M8" s="61">
        <f t="shared" si="5"/>
        <v>0.5</v>
      </c>
      <c r="N8" s="61" t="s">
        <v>64</v>
      </c>
      <c r="O8" s="61">
        <f t="shared" si="6"/>
        <v>0.5</v>
      </c>
      <c r="P8" s="61" t="s">
        <v>64</v>
      </c>
      <c r="Q8" s="61">
        <f t="shared" si="7"/>
        <v>0.5</v>
      </c>
      <c r="R8" s="61" t="s">
        <v>64</v>
      </c>
      <c r="S8" s="61">
        <f t="shared" si="8"/>
        <v>0.5</v>
      </c>
      <c r="T8" s="61" t="s">
        <v>64</v>
      </c>
      <c r="U8" s="61">
        <f t="shared" si="9"/>
        <v>4</v>
      </c>
      <c r="V8" s="61" t="s">
        <v>64</v>
      </c>
      <c r="W8" s="61">
        <f t="shared" si="10"/>
        <v>0.5</v>
      </c>
      <c r="X8" s="61">
        <v>11</v>
      </c>
      <c r="Y8" s="61">
        <f t="shared" si="11"/>
        <v>11</v>
      </c>
      <c r="Z8" s="61" t="s">
        <v>64</v>
      </c>
      <c r="AA8" s="61">
        <f t="shared" si="12"/>
        <v>4</v>
      </c>
      <c r="AB8" s="61"/>
      <c r="AC8" s="61">
        <f t="shared" si="13"/>
        <v>0</v>
      </c>
      <c r="AD8" s="61" t="s">
        <v>64</v>
      </c>
      <c r="AE8" s="61">
        <f t="shared" si="14"/>
        <v>4</v>
      </c>
      <c r="AF8" s="61" t="s">
        <v>64</v>
      </c>
      <c r="AG8" s="61">
        <f t="shared" si="15"/>
        <v>4</v>
      </c>
      <c r="AH8" s="61">
        <v>1</v>
      </c>
      <c r="AI8" s="61">
        <f t="shared" si="16"/>
        <v>0.5</v>
      </c>
      <c r="AJ8" s="61" t="s">
        <v>64</v>
      </c>
      <c r="AK8" s="61">
        <f t="shared" si="17"/>
        <v>4</v>
      </c>
      <c r="AL8" s="63" t="s">
        <v>65</v>
      </c>
      <c r="AM8" s="61">
        <f t="shared" si="18"/>
        <v>4</v>
      </c>
      <c r="AN8" s="65">
        <v>93.799999999999997</v>
      </c>
      <c r="AO8" s="66">
        <f t="shared" si="19"/>
        <v>4</v>
      </c>
      <c r="AP8" s="65">
        <v>78.700000000000003</v>
      </c>
      <c r="AQ8" s="66">
        <f t="shared" si="20"/>
        <v>4</v>
      </c>
      <c r="AR8" s="67">
        <v>1.3</v>
      </c>
      <c r="AS8" s="66">
        <f t="shared" si="21"/>
        <v>0</v>
      </c>
      <c r="AT8" s="67">
        <v>1.8999999999999999</v>
      </c>
      <c r="AU8" s="66">
        <f t="shared" si="22"/>
        <v>0</v>
      </c>
      <c r="AV8" s="68">
        <v>2.8999999999999999</v>
      </c>
      <c r="AW8" s="61">
        <f t="shared" si="23"/>
        <v>2</v>
      </c>
      <c r="AX8" s="61" t="s">
        <v>64</v>
      </c>
      <c r="AY8" s="61">
        <f t="shared" si="24"/>
        <v>4</v>
      </c>
      <c r="AZ8" s="61" t="s">
        <v>64</v>
      </c>
      <c r="BA8" s="61">
        <f t="shared" si="25"/>
        <v>0.5</v>
      </c>
      <c r="BB8" s="61" t="s">
        <v>64</v>
      </c>
      <c r="BC8" s="61">
        <f t="shared" si="26"/>
        <v>0.5</v>
      </c>
      <c r="BD8" s="61" t="s">
        <v>64</v>
      </c>
      <c r="BE8" s="61">
        <f t="shared" si="27"/>
        <v>0.5</v>
      </c>
      <c r="BF8" s="61" t="s">
        <v>64</v>
      </c>
      <c r="BG8" s="61">
        <f t="shared" si="28"/>
        <v>0.5</v>
      </c>
      <c r="BH8" s="61" t="s">
        <v>64</v>
      </c>
      <c r="BI8" s="61">
        <f t="shared" si="29"/>
        <v>0.5</v>
      </c>
      <c r="BJ8" s="61" t="s">
        <v>64</v>
      </c>
      <c r="BK8" s="61">
        <f t="shared" si="30"/>
        <v>4</v>
      </c>
      <c r="BL8" s="61">
        <v>3</v>
      </c>
      <c r="BM8" s="62">
        <f t="shared" si="31"/>
        <v>1.5</v>
      </c>
      <c r="BN8" s="69">
        <v>1679.6999999999998</v>
      </c>
      <c r="BO8" s="69">
        <v>3640.7999999999997</v>
      </c>
      <c r="BP8" s="70">
        <f t="shared" si="32"/>
        <v>4</v>
      </c>
      <c r="BQ8" s="64">
        <v>8</v>
      </c>
      <c r="BR8" s="61">
        <f t="shared" si="33"/>
        <v>6</v>
      </c>
      <c r="BS8" s="61">
        <v>0</v>
      </c>
      <c r="BT8" s="61">
        <f t="shared" si="34"/>
        <v>0</v>
      </c>
      <c r="BU8" s="71">
        <v>257.10000000000002</v>
      </c>
      <c r="BV8" s="71">
        <v>277.30000000000001</v>
      </c>
      <c r="BW8" s="61">
        <f t="shared" si="35"/>
        <v>4</v>
      </c>
      <c r="BX8" s="72">
        <v>139756</v>
      </c>
      <c r="BY8" s="72">
        <v>197492</v>
      </c>
      <c r="BZ8" s="73">
        <f t="shared" si="36"/>
        <v>4</v>
      </c>
      <c r="CA8" s="61">
        <v>0</v>
      </c>
      <c r="CB8" s="61">
        <f t="shared" si="37"/>
        <v>-2</v>
      </c>
      <c r="CC8" s="74">
        <v>1261.0119999999999</v>
      </c>
      <c r="CD8" s="74">
        <v>596.55100000000004</v>
      </c>
      <c r="CE8" s="73">
        <f t="shared" si="38"/>
        <v>-2</v>
      </c>
      <c r="CF8" s="75">
        <v>38587.83475088088</v>
      </c>
      <c r="CG8" s="75">
        <v>43260</v>
      </c>
      <c r="CH8" s="73">
        <f t="shared" si="39"/>
        <v>6</v>
      </c>
      <c r="CI8" s="76">
        <v>105.09999999999999</v>
      </c>
      <c r="CJ8" s="77">
        <v>117.40000000000001</v>
      </c>
      <c r="CK8" s="73">
        <f t="shared" si="40"/>
        <v>6</v>
      </c>
      <c r="CL8" s="61">
        <v>0</v>
      </c>
      <c r="CM8" s="86">
        <v>52.399999999999999</v>
      </c>
      <c r="CN8" s="61">
        <f t="shared" si="41"/>
        <v>4</v>
      </c>
      <c r="CO8" s="86">
        <v>78.599999999999994</v>
      </c>
      <c r="CP8" s="61">
        <f t="shared" si="42"/>
        <v>4</v>
      </c>
      <c r="CQ8" s="87">
        <v>21.399999999999999</v>
      </c>
      <c r="CR8" s="80">
        <f t="shared" si="43"/>
        <v>1</v>
      </c>
      <c r="CS8" s="81">
        <v>28.600000000000001</v>
      </c>
      <c r="CT8" s="64">
        <f t="shared" si="44"/>
        <v>1</v>
      </c>
      <c r="CU8" s="82">
        <f t="shared" si="45"/>
        <v>115</v>
      </c>
      <c r="CV8" s="83">
        <f t="shared" si="46"/>
        <v>5</v>
      </c>
      <c r="CW8" s="59"/>
      <c r="CX8" s="59"/>
      <c r="CZ8" s="59"/>
      <c r="DA8" s="59"/>
      <c r="DB8" s="59"/>
    </row>
    <row r="9" s="59" customFormat="1" ht="15">
      <c r="A9" s="60" t="s">
        <v>70</v>
      </c>
      <c r="B9" s="61" t="s">
        <v>64</v>
      </c>
      <c r="C9" s="61">
        <f t="shared" si="0"/>
        <v>4</v>
      </c>
      <c r="D9" s="61" t="s">
        <v>64</v>
      </c>
      <c r="E9" s="61">
        <f t="shared" si="1"/>
        <v>4</v>
      </c>
      <c r="F9" s="61">
        <v>8</v>
      </c>
      <c r="G9" s="61">
        <f t="shared" si="2"/>
        <v>4</v>
      </c>
      <c r="H9" s="61">
        <v>4</v>
      </c>
      <c r="I9" s="61">
        <f t="shared" si="3"/>
        <v>2</v>
      </c>
      <c r="J9" s="61" t="s">
        <v>64</v>
      </c>
      <c r="K9" s="61">
        <f t="shared" si="4"/>
        <v>4</v>
      </c>
      <c r="L9" s="61" t="s">
        <v>64</v>
      </c>
      <c r="M9" s="61">
        <f t="shared" si="5"/>
        <v>0.5</v>
      </c>
      <c r="N9" s="61" t="s">
        <v>64</v>
      </c>
      <c r="O9" s="61">
        <f t="shared" si="6"/>
        <v>0.5</v>
      </c>
      <c r="P9" s="61" t="s">
        <v>64</v>
      </c>
      <c r="Q9" s="61">
        <f t="shared" si="7"/>
        <v>0.5</v>
      </c>
      <c r="R9" s="61" t="s">
        <v>64</v>
      </c>
      <c r="S9" s="61">
        <f t="shared" si="8"/>
        <v>0.5</v>
      </c>
      <c r="T9" s="61" t="s">
        <v>64</v>
      </c>
      <c r="U9" s="61">
        <f t="shared" si="9"/>
        <v>4</v>
      </c>
      <c r="V9" s="61" t="s">
        <v>64</v>
      </c>
      <c r="W9" s="61">
        <f t="shared" si="10"/>
        <v>0.5</v>
      </c>
      <c r="X9" s="61">
        <v>6</v>
      </c>
      <c r="Y9" s="61">
        <f t="shared" si="11"/>
        <v>6</v>
      </c>
      <c r="Z9" s="61" t="s">
        <v>64</v>
      </c>
      <c r="AA9" s="61">
        <f t="shared" si="12"/>
        <v>4</v>
      </c>
      <c r="AB9" s="61"/>
      <c r="AC9" s="61">
        <f t="shared" si="13"/>
        <v>0</v>
      </c>
      <c r="AD9" s="61" t="s">
        <v>64</v>
      </c>
      <c r="AE9" s="61">
        <f t="shared" si="14"/>
        <v>4</v>
      </c>
      <c r="AF9" s="61" t="s">
        <v>64</v>
      </c>
      <c r="AG9" s="61">
        <f t="shared" si="15"/>
        <v>4</v>
      </c>
      <c r="AH9" s="61">
        <v>4</v>
      </c>
      <c r="AI9" s="61">
        <f t="shared" si="16"/>
        <v>2</v>
      </c>
      <c r="AJ9" s="61" t="s">
        <v>64</v>
      </c>
      <c r="AK9" s="61">
        <f t="shared" si="17"/>
        <v>4</v>
      </c>
      <c r="AL9" s="63" t="s">
        <v>65</v>
      </c>
      <c r="AM9" s="61">
        <f t="shared" si="18"/>
        <v>4</v>
      </c>
      <c r="AN9" s="65">
        <v>100</v>
      </c>
      <c r="AO9" s="66">
        <f t="shared" si="19"/>
        <v>4</v>
      </c>
      <c r="AP9" s="65">
        <v>62.899999999999999</v>
      </c>
      <c r="AQ9" s="66">
        <f t="shared" si="20"/>
        <v>4</v>
      </c>
      <c r="AR9" s="67">
        <v>1.7</v>
      </c>
      <c r="AS9" s="66">
        <f t="shared" si="21"/>
        <v>0</v>
      </c>
      <c r="AT9" s="67">
        <v>1.8</v>
      </c>
      <c r="AU9" s="66">
        <f t="shared" si="22"/>
        <v>0</v>
      </c>
      <c r="AV9" s="68">
        <v>2</v>
      </c>
      <c r="AW9" s="61">
        <f t="shared" si="23"/>
        <v>2</v>
      </c>
      <c r="AX9" s="61" t="s">
        <v>64</v>
      </c>
      <c r="AY9" s="61">
        <f t="shared" si="24"/>
        <v>4</v>
      </c>
      <c r="AZ9" s="61" t="s">
        <v>64</v>
      </c>
      <c r="BA9" s="61">
        <f t="shared" si="25"/>
        <v>0.5</v>
      </c>
      <c r="BB9" s="61" t="s">
        <v>64</v>
      </c>
      <c r="BC9" s="61">
        <f t="shared" si="26"/>
        <v>0.5</v>
      </c>
      <c r="BD9" s="61" t="s">
        <v>64</v>
      </c>
      <c r="BE9" s="61">
        <f t="shared" si="27"/>
        <v>0.5</v>
      </c>
      <c r="BF9" s="61" t="s">
        <v>64</v>
      </c>
      <c r="BG9" s="61">
        <f t="shared" si="28"/>
        <v>0.5</v>
      </c>
      <c r="BH9" s="61" t="s">
        <v>64</v>
      </c>
      <c r="BI9" s="61">
        <f t="shared" si="29"/>
        <v>0.5</v>
      </c>
      <c r="BJ9" s="61" t="s">
        <v>64</v>
      </c>
      <c r="BK9" s="61">
        <f t="shared" si="30"/>
        <v>4</v>
      </c>
      <c r="BL9" s="61">
        <v>4</v>
      </c>
      <c r="BM9" s="62">
        <f t="shared" si="31"/>
        <v>2</v>
      </c>
      <c r="BN9" s="69">
        <v>2024.8</v>
      </c>
      <c r="BO9" s="69">
        <v>2600</v>
      </c>
      <c r="BP9" s="70">
        <f t="shared" si="32"/>
        <v>4</v>
      </c>
      <c r="BQ9" s="64">
        <v>6</v>
      </c>
      <c r="BR9" s="61">
        <f t="shared" si="33"/>
        <v>6</v>
      </c>
      <c r="BS9" s="61">
        <v>0</v>
      </c>
      <c r="BT9" s="61">
        <f t="shared" si="34"/>
        <v>0</v>
      </c>
      <c r="BU9" s="71">
        <v>257.10000000000002</v>
      </c>
      <c r="BV9" s="71">
        <v>194.31999999999999</v>
      </c>
      <c r="BW9" s="61">
        <f t="shared" si="35"/>
        <v>-2</v>
      </c>
      <c r="BX9" s="72">
        <v>115030</v>
      </c>
      <c r="BY9" s="72">
        <v>130017</v>
      </c>
      <c r="BZ9" s="73">
        <f t="shared" si="36"/>
        <v>4</v>
      </c>
      <c r="CA9" s="61">
        <v>4</v>
      </c>
      <c r="CB9" s="61">
        <f t="shared" si="37"/>
        <v>4</v>
      </c>
      <c r="CC9" s="74">
        <v>735.86800000000005</v>
      </c>
      <c r="CD9" s="74">
        <v>912.10400000000004</v>
      </c>
      <c r="CE9" s="73">
        <f t="shared" si="38"/>
        <v>6</v>
      </c>
      <c r="CF9" s="75">
        <v>36396.239292102044</v>
      </c>
      <c r="CG9" s="75">
        <v>41969</v>
      </c>
      <c r="CH9" s="73">
        <f t="shared" si="39"/>
        <v>6</v>
      </c>
      <c r="CI9" s="76">
        <v>106.09999999999999</v>
      </c>
      <c r="CJ9" s="77">
        <v>118.40000000000001</v>
      </c>
      <c r="CK9" s="73">
        <f t="shared" si="40"/>
        <v>6</v>
      </c>
      <c r="CL9" s="61">
        <v>-2</v>
      </c>
      <c r="CM9" s="78">
        <v>52.100000000000001</v>
      </c>
      <c r="CN9" s="61">
        <f t="shared" si="41"/>
        <v>4</v>
      </c>
      <c r="CO9" s="78">
        <v>76.900000000000006</v>
      </c>
      <c r="CP9" s="61">
        <f t="shared" si="42"/>
        <v>4</v>
      </c>
      <c r="CQ9" s="79">
        <v>0</v>
      </c>
      <c r="CR9" s="80">
        <f t="shared" si="43"/>
        <v>-2</v>
      </c>
      <c r="CS9" s="81">
        <v>23.100000000000001</v>
      </c>
      <c r="CT9" s="64">
        <f t="shared" si="44"/>
        <v>1</v>
      </c>
      <c r="CU9" s="82">
        <f t="shared" si="45"/>
        <v>114</v>
      </c>
      <c r="CV9" s="83">
        <f t="shared" si="46"/>
        <v>6</v>
      </c>
      <c r="CW9" s="59"/>
      <c r="CX9" s="59"/>
      <c r="CZ9" s="59"/>
      <c r="DA9" s="59"/>
      <c r="DB9" s="59"/>
    </row>
    <row r="10" s="59" customFormat="1" ht="15">
      <c r="A10" s="60" t="s">
        <v>71</v>
      </c>
      <c r="B10" s="61" t="s">
        <v>64</v>
      </c>
      <c r="C10" s="61">
        <f t="shared" ref="C10:C39" si="47">IF(B10="да",4,0)</f>
        <v>4</v>
      </c>
      <c r="D10" s="61" t="s">
        <v>64</v>
      </c>
      <c r="E10" s="61">
        <f t="shared" ref="E10:E39" si="48">IF(D10="да",4,0)</f>
        <v>4</v>
      </c>
      <c r="F10" s="61">
        <v>10</v>
      </c>
      <c r="G10" s="61">
        <f t="shared" ref="G10:G39" si="49">F10*0.5</f>
        <v>5</v>
      </c>
      <c r="H10" s="61">
        <v>1</v>
      </c>
      <c r="I10" s="61">
        <f t="shared" ref="I10:I39" si="50">H10*0.5</f>
        <v>0.5</v>
      </c>
      <c r="J10" s="61" t="s">
        <v>64</v>
      </c>
      <c r="K10" s="61">
        <f t="shared" ref="K10:K39" si="51">IF(J10="да",4,0)</f>
        <v>4</v>
      </c>
      <c r="L10" s="61" t="s">
        <v>64</v>
      </c>
      <c r="M10" s="61">
        <f t="shared" ref="M10:M39" si="52">IF(L10="да",0.5,0)</f>
        <v>0.5</v>
      </c>
      <c r="N10" s="61" t="s">
        <v>64</v>
      </c>
      <c r="O10" s="61">
        <f t="shared" ref="O10:O39" si="53">IF(N10="да",0.5,0)</f>
        <v>0.5</v>
      </c>
      <c r="P10" s="61" t="s">
        <v>64</v>
      </c>
      <c r="Q10" s="61">
        <f t="shared" ref="Q10:Q39" si="54">IF(P10="да",0.5,0)</f>
        <v>0.5</v>
      </c>
      <c r="R10" s="61" t="s">
        <v>64</v>
      </c>
      <c r="S10" s="61">
        <f t="shared" ref="S10:S39" si="55">IF(R10="да",0.5,0)</f>
        <v>0.5</v>
      </c>
      <c r="T10" s="61" t="s">
        <v>64</v>
      </c>
      <c r="U10" s="61">
        <f t="shared" ref="U10:U39" si="56">IF(T10="да",4,0)</f>
        <v>4</v>
      </c>
      <c r="V10" s="61" t="s">
        <v>64</v>
      </c>
      <c r="W10" s="61">
        <f t="shared" ref="W10:W39" si="57">IF(V10="да",0.5,0)</f>
        <v>0.5</v>
      </c>
      <c r="X10" s="61">
        <v>14</v>
      </c>
      <c r="Y10" s="61">
        <f t="shared" ref="Y10:Y39" si="58">X10</f>
        <v>14</v>
      </c>
      <c r="Z10" s="61" t="s">
        <v>64</v>
      </c>
      <c r="AA10" s="61">
        <f t="shared" ref="AA10:AA39" si="59">IF(Z10="да",4,0)</f>
        <v>4</v>
      </c>
      <c r="AB10" s="61"/>
      <c r="AC10" s="61">
        <f t="shared" ref="AC10:AC39" si="60">IF(AB10="да",4,0)</f>
        <v>0</v>
      </c>
      <c r="AD10" s="61" t="s">
        <v>64</v>
      </c>
      <c r="AE10" s="61">
        <f t="shared" ref="AE10:AE39" si="61">IF(AD10="да",4,0)</f>
        <v>4</v>
      </c>
      <c r="AF10" s="61" t="s">
        <v>64</v>
      </c>
      <c r="AG10" s="61">
        <f t="shared" ref="AG10:AG39" si="62">IF(AF10="да",4,0)</f>
        <v>4</v>
      </c>
      <c r="AH10" s="61">
        <v>0</v>
      </c>
      <c r="AI10" s="61">
        <f t="shared" ref="AI10:AI39" si="63">AH10*0.5</f>
        <v>0</v>
      </c>
      <c r="AJ10" s="61" t="s">
        <v>64</v>
      </c>
      <c r="AK10" s="61">
        <f t="shared" ref="AK10:AK39" si="64">IF(AJ10="да",4,0)</f>
        <v>4</v>
      </c>
      <c r="AL10" s="90" t="s">
        <v>65</v>
      </c>
      <c r="AM10" s="61">
        <f t="shared" ref="AM10:AM39" si="65">IF(AL10="нет",4,IF(AL10=1,0,-2))</f>
        <v>4</v>
      </c>
      <c r="AN10" s="65" t="s">
        <v>72</v>
      </c>
      <c r="AO10" s="66">
        <f t="shared" ref="AO10:AO39" si="66">IF(AN10&lt;=17.99,-2,IF(AN10&lt;=22.99,0,IF(AN10&gt;=23,4)))</f>
        <v>4</v>
      </c>
      <c r="AP10" s="65">
        <v>83.599999999999994</v>
      </c>
      <c r="AQ10" s="66">
        <f t="shared" ref="AQ10:AQ39" si="67">IF(AP10&lt;=14.99,-2,IF(AP10&lt;=24.99,0,IF(AP10&lt;=34.99,2,IF(AP10&gt;=35,4))))</f>
        <v>4</v>
      </c>
      <c r="AR10" s="67" t="s">
        <v>73</v>
      </c>
      <c r="AS10" s="66">
        <f t="shared" ref="AS10:AS39" si="68">IF(AR10&lt;=0.99,-2,IF(AR10&lt;=2.99,0,IF(AR10&gt;=3,4)))</f>
        <v>4</v>
      </c>
      <c r="AT10" s="67">
        <v>1.8</v>
      </c>
      <c r="AU10" s="66">
        <f t="shared" ref="AU10:AU28" si="69">IF(AT10&lt;=0.99,-2,IF(AT10&lt;=2.79,0,IF(AT10&gt;=2.8,4)))</f>
        <v>0</v>
      </c>
      <c r="AV10" s="68">
        <v>4</v>
      </c>
      <c r="AW10" s="61">
        <f t="shared" ref="AW10:AW39" si="70">IF(AV10&lt;=9.99,2,IF(AV10&lt;=24.99,0,IF(AV10&gt;=25,-4)))</f>
        <v>2</v>
      </c>
      <c r="AX10" s="61" t="s">
        <v>64</v>
      </c>
      <c r="AY10" s="61">
        <f t="shared" ref="AY10:AY39" si="71">IF(AX10="да",4,0)</f>
        <v>4</v>
      </c>
      <c r="AZ10" s="61" t="s">
        <v>64</v>
      </c>
      <c r="BA10" s="61">
        <f t="shared" ref="BA10:BA39" si="72">IF(AZ10="да",0.5,0)</f>
        <v>0.5</v>
      </c>
      <c r="BB10" s="61" t="s">
        <v>64</v>
      </c>
      <c r="BC10" s="61">
        <f t="shared" ref="BC10:BC39" si="73">IF(BB10="да",0.5,0)</f>
        <v>0.5</v>
      </c>
      <c r="BD10" s="61" t="s">
        <v>64</v>
      </c>
      <c r="BE10" s="61">
        <f t="shared" ref="BE10:BE39" si="74">IF(BD10="да",0.5,0)</f>
        <v>0.5</v>
      </c>
      <c r="BF10" s="61" t="s">
        <v>64</v>
      </c>
      <c r="BG10" s="61">
        <f t="shared" ref="BG10:BG39" si="75">IF(BF10="да",0.5,0)</f>
        <v>0.5</v>
      </c>
      <c r="BH10" s="61" t="s">
        <v>64</v>
      </c>
      <c r="BI10" s="61">
        <f t="shared" ref="BI10:BI39" si="76">IF(BH10="да",0.5,0)</f>
        <v>0.5</v>
      </c>
      <c r="BJ10" s="61" t="s">
        <v>64</v>
      </c>
      <c r="BK10" s="61">
        <f t="shared" ref="BK10:BK39" si="77">IF(BJ10="да",4,0)</f>
        <v>4</v>
      </c>
      <c r="BL10" s="61">
        <v>1</v>
      </c>
      <c r="BM10" s="62">
        <f t="shared" ref="BM10:BM39" si="78">BL10*0.5</f>
        <v>0.5</v>
      </c>
      <c r="BN10" s="69">
        <v>895.63</v>
      </c>
      <c r="BO10" s="69">
        <v>1275.46</v>
      </c>
      <c r="BP10" s="70">
        <f t="shared" ref="BP10:BP39" si="79">IF(BO10&lt;BN10,-2,IF(BO10=BN10,0,IF((((BO10/BN10)*100)-100)&lt;=5,2,4)))</f>
        <v>4</v>
      </c>
      <c r="BQ10" s="64">
        <v>0</v>
      </c>
      <c r="BR10" s="61">
        <f t="shared" ref="BR10:BR39" si="80">IF(BQ10=0,0,IF(BQ10&lt;=3,2,IF(BQ10&lt;=5,4,IF(BQ10&gt;5,6))))</f>
        <v>0</v>
      </c>
      <c r="BS10" s="61">
        <v>0</v>
      </c>
      <c r="BT10" s="61">
        <f t="shared" ref="BT10:BT39" si="81">IF(BS10&gt;=3,4,BS10*0.5)</f>
        <v>0</v>
      </c>
      <c r="BU10" s="71">
        <v>257.10000000000002</v>
      </c>
      <c r="BV10" s="71">
        <v>277.49000000000001</v>
      </c>
      <c r="BW10" s="61">
        <f t="shared" ref="BW10:BW39" si="82">IF(BV10&lt;BU10,-2,IF(BV10=BU10,0,IF(BV10&gt;BU10,4)))</f>
        <v>4</v>
      </c>
      <c r="BX10" s="72">
        <v>68866</v>
      </c>
      <c r="BY10" s="72">
        <v>119065</v>
      </c>
      <c r="BZ10" s="73">
        <f t="shared" ref="BZ10:BZ39" si="83">IF(BY10&lt;BX10,-2,IF(BY10=BX10,0,IF((((BY10/BX10)*100)-100)&lt;=5,2,4)))</f>
        <v>4</v>
      </c>
      <c r="CA10" s="61">
        <v>1</v>
      </c>
      <c r="CB10" s="61">
        <f t="shared" ref="CB10:CB39" si="84">IF(CA10=0,-2,IF(CA10&lt;=3,0,IF(CA10&lt;=5,4,IF(CA10&gt;5,6))))</f>
        <v>0</v>
      </c>
      <c r="CC10" s="74">
        <v>3190.0990000000002</v>
      </c>
      <c r="CD10" s="74">
        <v>1851.8710000000001</v>
      </c>
      <c r="CE10" s="73">
        <f t="shared" ref="CE10:CE39" si="85">IF(CD10&lt;CC10,-2,IF(CD10=CC10,0,IF((((CD10/CC10)*100)-100)&lt;=5,4,6)))</f>
        <v>-2</v>
      </c>
      <c r="CF10" s="75">
        <v>33542.002615924888</v>
      </c>
      <c r="CG10" s="75">
        <v>42109</v>
      </c>
      <c r="CH10" s="73">
        <f t="shared" ref="CH10:CH39" si="86">IF(CG10&lt;CF10,-2,IF(CG10=CF10,0,IF((((CG10/CF10)*100)-100)&lt;=5,4,6)))</f>
        <v>6</v>
      </c>
      <c r="CI10" s="76">
        <v>104.90000000000001</v>
      </c>
      <c r="CJ10" s="77">
        <v>160.69999999999999</v>
      </c>
      <c r="CK10" s="73">
        <f t="shared" ref="CK10:CK39" si="87">IF(CJ10&lt;=CI10,0,IF((((CJ10/CI10)*100)-100)&lt;=5,4,6))</f>
        <v>6</v>
      </c>
      <c r="CL10" s="61">
        <v>-2</v>
      </c>
      <c r="CM10" s="86">
        <v>62.200000000000003</v>
      </c>
      <c r="CN10" s="61">
        <f t="shared" ref="CN10:CN39" si="88">IF(CM10&lt;=19.99,-4,IF(CM10&lt;=29.99,0,IF(CM10&lt;=49.99,2,IF(CM10&gt;=50,4))))</f>
        <v>4</v>
      </c>
      <c r="CO10" s="86">
        <v>83.299999999999997</v>
      </c>
      <c r="CP10" s="61">
        <f t="shared" ref="CP10:CP39" si="89">IF(CO10&lt;=9.99,-4,IF(CO10&lt;=29.99,1,IF(CO10&lt;=49.99,2,IF(CO10&gt;=50,4))))</f>
        <v>4</v>
      </c>
      <c r="CQ10" s="87">
        <v>25</v>
      </c>
      <c r="CR10" s="80">
        <f t="shared" ref="CR10:CR39" si="90">IF(CQ10&lt;=19.99,-2,IF(CQ10&lt;=39.99,1,IF(CQ10&lt;=54.99,2,IF(CQ10&gt;=55,4))))</f>
        <v>1</v>
      </c>
      <c r="CS10" s="81">
        <v>25</v>
      </c>
      <c r="CT10" s="64">
        <f t="shared" ref="CT10:CT39" si="91">IF(CS10&lt;=9.99,-2,IF(CS10&lt;=29.99,1,IF(CS10&lt;=49.99,2,IF(CS10&gt;=50,4))))</f>
        <v>1</v>
      </c>
      <c r="CU10" s="82">
        <f t="shared" ref="CU10:CU12" si="92">SUM(A7,C10,E10,G10,I10,K10,M10,O10,Q10,S10,U10,W10,Y10,AA10,AC10,AE10,AG10,AI10,AK10,AM10,AO10,AQ10,AS10,AU10,AW10,AY10,BA10,BC10,BE10,BG10,BI10,BK10,BM10,BP10,BR10,BT10,BW10,BZ10,CB10,CE10,CH10,CK10,CL10,CN10,CP10,CR10,CT10)</f>
        <v>113</v>
      </c>
      <c r="CV10" s="83">
        <f t="shared" ref="CV10:CV33" si="93">RANK(CU10,CU$4:CU$33,0)</f>
        <v>7</v>
      </c>
      <c r="CW10" s="59"/>
      <c r="CX10" s="59"/>
      <c r="CZ10" s="59"/>
      <c r="DA10" s="59"/>
      <c r="DB10" s="59"/>
    </row>
    <row r="11" s="59" customFormat="1" ht="16.5" customHeight="1">
      <c r="A11" s="60" t="s">
        <v>74</v>
      </c>
      <c r="B11" s="61" t="s">
        <v>64</v>
      </c>
      <c r="C11" s="61">
        <f t="shared" si="47"/>
        <v>4</v>
      </c>
      <c r="D11" s="61" t="s">
        <v>64</v>
      </c>
      <c r="E11" s="61">
        <f t="shared" si="48"/>
        <v>4</v>
      </c>
      <c r="F11" s="61">
        <v>7</v>
      </c>
      <c r="G11" s="61">
        <f t="shared" si="49"/>
        <v>3.5</v>
      </c>
      <c r="H11" s="61">
        <v>3</v>
      </c>
      <c r="I11" s="61">
        <f t="shared" si="50"/>
        <v>1.5</v>
      </c>
      <c r="J11" s="61" t="s">
        <v>64</v>
      </c>
      <c r="K11" s="61">
        <f t="shared" si="51"/>
        <v>4</v>
      </c>
      <c r="L11" s="61" t="s">
        <v>64</v>
      </c>
      <c r="M11" s="61">
        <f t="shared" si="52"/>
        <v>0.5</v>
      </c>
      <c r="N11" s="61" t="s">
        <v>64</v>
      </c>
      <c r="O11" s="61">
        <f t="shared" si="53"/>
        <v>0.5</v>
      </c>
      <c r="P11" s="61" t="s">
        <v>64</v>
      </c>
      <c r="Q11" s="61">
        <f t="shared" si="54"/>
        <v>0.5</v>
      </c>
      <c r="R11" s="61" t="s">
        <v>64</v>
      </c>
      <c r="S11" s="61">
        <f t="shared" si="55"/>
        <v>0.5</v>
      </c>
      <c r="T11" s="61" t="s">
        <v>64</v>
      </c>
      <c r="U11" s="61">
        <f t="shared" si="56"/>
        <v>4</v>
      </c>
      <c r="V11" s="61" t="s">
        <v>64</v>
      </c>
      <c r="W11" s="61">
        <f t="shared" si="57"/>
        <v>0.5</v>
      </c>
      <c r="X11" s="61">
        <v>14</v>
      </c>
      <c r="Y11" s="61">
        <f t="shared" si="58"/>
        <v>14</v>
      </c>
      <c r="Z11" s="61" t="s">
        <v>64</v>
      </c>
      <c r="AA11" s="61">
        <f t="shared" si="59"/>
        <v>4</v>
      </c>
      <c r="AB11" s="61"/>
      <c r="AC11" s="61">
        <f t="shared" si="60"/>
        <v>0</v>
      </c>
      <c r="AD11" s="61" t="s">
        <v>64</v>
      </c>
      <c r="AE11" s="61">
        <f t="shared" si="61"/>
        <v>4</v>
      </c>
      <c r="AF11" s="61" t="s">
        <v>64</v>
      </c>
      <c r="AG11" s="61">
        <f t="shared" si="62"/>
        <v>4</v>
      </c>
      <c r="AH11" s="61">
        <v>0</v>
      </c>
      <c r="AI11" s="61">
        <f t="shared" si="63"/>
        <v>0</v>
      </c>
      <c r="AJ11" s="61" t="s">
        <v>64</v>
      </c>
      <c r="AK11" s="62">
        <f t="shared" si="64"/>
        <v>4</v>
      </c>
      <c r="AL11" s="63" t="s">
        <v>65</v>
      </c>
      <c r="AM11" s="64">
        <f t="shared" si="65"/>
        <v>4</v>
      </c>
      <c r="AN11" s="65" t="s">
        <v>72</v>
      </c>
      <c r="AO11" s="66">
        <f t="shared" si="66"/>
        <v>4</v>
      </c>
      <c r="AP11" s="65">
        <v>70</v>
      </c>
      <c r="AQ11" s="66">
        <f t="shared" si="67"/>
        <v>4</v>
      </c>
      <c r="AR11" s="67" t="s">
        <v>73</v>
      </c>
      <c r="AS11" s="66">
        <f t="shared" si="68"/>
        <v>4</v>
      </c>
      <c r="AT11" s="67">
        <v>2.3999999999999999</v>
      </c>
      <c r="AU11" s="66">
        <f t="shared" si="69"/>
        <v>0</v>
      </c>
      <c r="AV11" s="68">
        <v>4.2000000000000002</v>
      </c>
      <c r="AW11" s="61">
        <f t="shared" si="70"/>
        <v>2</v>
      </c>
      <c r="AX11" s="61" t="s">
        <v>64</v>
      </c>
      <c r="AY11" s="61">
        <f t="shared" si="71"/>
        <v>4</v>
      </c>
      <c r="AZ11" s="61" t="s">
        <v>64</v>
      </c>
      <c r="BA11" s="61">
        <f t="shared" si="72"/>
        <v>0.5</v>
      </c>
      <c r="BB11" s="61" t="s">
        <v>64</v>
      </c>
      <c r="BC11" s="61">
        <f t="shared" si="73"/>
        <v>0.5</v>
      </c>
      <c r="BD11" s="61" t="s">
        <v>64</v>
      </c>
      <c r="BE11" s="61">
        <f t="shared" si="74"/>
        <v>0.5</v>
      </c>
      <c r="BF11" s="61" t="s">
        <v>64</v>
      </c>
      <c r="BG11" s="61">
        <f t="shared" si="75"/>
        <v>0.5</v>
      </c>
      <c r="BH11" s="61" t="s">
        <v>64</v>
      </c>
      <c r="BI11" s="61">
        <f t="shared" si="76"/>
        <v>0.5</v>
      </c>
      <c r="BJ11" s="61" t="s">
        <v>64</v>
      </c>
      <c r="BK11" s="61">
        <f t="shared" si="77"/>
        <v>4</v>
      </c>
      <c r="BL11" s="61">
        <v>3</v>
      </c>
      <c r="BM11" s="62">
        <f t="shared" si="78"/>
        <v>1.5</v>
      </c>
      <c r="BN11" s="69">
        <v>1301.3</v>
      </c>
      <c r="BO11" s="69">
        <v>1334.8</v>
      </c>
      <c r="BP11" s="70">
        <f t="shared" si="79"/>
        <v>2</v>
      </c>
      <c r="BQ11" s="64">
        <v>2</v>
      </c>
      <c r="BR11" s="61">
        <f t="shared" si="80"/>
        <v>2</v>
      </c>
      <c r="BS11" s="61">
        <v>0</v>
      </c>
      <c r="BT11" s="61">
        <f t="shared" si="81"/>
        <v>0</v>
      </c>
      <c r="BU11" s="71">
        <v>257.10000000000002</v>
      </c>
      <c r="BV11" s="71">
        <v>213.66</v>
      </c>
      <c r="BW11" s="61">
        <f t="shared" si="82"/>
        <v>-2</v>
      </c>
      <c r="BX11" s="72">
        <v>54674</v>
      </c>
      <c r="BY11" s="72">
        <v>98719</v>
      </c>
      <c r="BZ11" s="73">
        <f t="shared" si="83"/>
        <v>4</v>
      </c>
      <c r="CA11" s="61">
        <v>6</v>
      </c>
      <c r="CB11" s="61">
        <f t="shared" si="84"/>
        <v>6</v>
      </c>
      <c r="CC11" s="74">
        <v>777.52700000000004</v>
      </c>
      <c r="CD11" s="74">
        <v>834.74300000000005</v>
      </c>
      <c r="CE11" s="73">
        <f t="shared" si="85"/>
        <v>6</v>
      </c>
      <c r="CF11" s="75">
        <v>38780.458127652208</v>
      </c>
      <c r="CG11" s="75">
        <v>44234</v>
      </c>
      <c r="CH11" s="73">
        <f t="shared" si="86"/>
        <v>6</v>
      </c>
      <c r="CI11" s="76">
        <v>116.2</v>
      </c>
      <c r="CJ11" s="77">
        <v>115.5</v>
      </c>
      <c r="CK11" s="73">
        <f t="shared" si="87"/>
        <v>0</v>
      </c>
      <c r="CL11" s="61">
        <v>-2</v>
      </c>
      <c r="CM11" s="86">
        <v>63.600000000000001</v>
      </c>
      <c r="CN11" s="61">
        <f t="shared" si="88"/>
        <v>4</v>
      </c>
      <c r="CO11" s="86">
        <v>90.900000000000006</v>
      </c>
      <c r="CP11" s="61">
        <f t="shared" si="89"/>
        <v>4</v>
      </c>
      <c r="CQ11" s="87">
        <v>9.0999999999999996</v>
      </c>
      <c r="CR11" s="80">
        <f t="shared" si="90"/>
        <v>-2</v>
      </c>
      <c r="CS11" s="81">
        <v>27.300000000000001</v>
      </c>
      <c r="CT11" s="64">
        <f t="shared" si="91"/>
        <v>1</v>
      </c>
      <c r="CU11" s="82">
        <f t="shared" si="92"/>
        <v>112.5</v>
      </c>
      <c r="CV11" s="83">
        <f t="shared" si="93"/>
        <v>8</v>
      </c>
      <c r="CW11" s="59"/>
      <c r="CX11" s="59"/>
      <c r="CZ11" s="59"/>
      <c r="DA11" s="59"/>
      <c r="DB11" s="59"/>
    </row>
    <row r="12" s="59" customFormat="1" ht="15">
      <c r="A12" s="60" t="s">
        <v>75</v>
      </c>
      <c r="B12" s="61" t="s">
        <v>64</v>
      </c>
      <c r="C12" s="61">
        <f t="shared" si="47"/>
        <v>4</v>
      </c>
      <c r="D12" s="61" t="s">
        <v>64</v>
      </c>
      <c r="E12" s="61">
        <f t="shared" si="48"/>
        <v>4</v>
      </c>
      <c r="F12" s="61">
        <v>6</v>
      </c>
      <c r="G12" s="61">
        <f t="shared" si="49"/>
        <v>3</v>
      </c>
      <c r="H12" s="61">
        <v>4</v>
      </c>
      <c r="I12" s="61">
        <f t="shared" si="50"/>
        <v>2</v>
      </c>
      <c r="J12" s="61" t="s">
        <v>64</v>
      </c>
      <c r="K12" s="61">
        <f t="shared" si="51"/>
        <v>4</v>
      </c>
      <c r="L12" s="61" t="s">
        <v>64</v>
      </c>
      <c r="M12" s="61">
        <f t="shared" si="52"/>
        <v>0.5</v>
      </c>
      <c r="N12" s="61" t="s">
        <v>64</v>
      </c>
      <c r="O12" s="61">
        <f t="shared" si="53"/>
        <v>0.5</v>
      </c>
      <c r="P12" s="61" t="s">
        <v>64</v>
      </c>
      <c r="Q12" s="61">
        <f t="shared" si="54"/>
        <v>0.5</v>
      </c>
      <c r="R12" s="61" t="s">
        <v>64</v>
      </c>
      <c r="S12" s="61">
        <f t="shared" si="55"/>
        <v>0.5</v>
      </c>
      <c r="T12" s="61" t="s">
        <v>64</v>
      </c>
      <c r="U12" s="61">
        <f t="shared" si="56"/>
        <v>4</v>
      </c>
      <c r="V12" s="61" t="s">
        <v>64</v>
      </c>
      <c r="W12" s="61">
        <f t="shared" si="57"/>
        <v>0.5</v>
      </c>
      <c r="X12" s="61">
        <v>7</v>
      </c>
      <c r="Y12" s="61">
        <f t="shared" si="58"/>
        <v>7</v>
      </c>
      <c r="Z12" s="61" t="s">
        <v>64</v>
      </c>
      <c r="AA12" s="61">
        <f t="shared" si="59"/>
        <v>4</v>
      </c>
      <c r="AB12" s="61"/>
      <c r="AC12" s="61">
        <f t="shared" si="60"/>
        <v>0</v>
      </c>
      <c r="AD12" s="61" t="s">
        <v>64</v>
      </c>
      <c r="AE12" s="61">
        <f t="shared" si="61"/>
        <v>4</v>
      </c>
      <c r="AF12" s="61" t="s">
        <v>64</v>
      </c>
      <c r="AG12" s="61">
        <f t="shared" si="62"/>
        <v>4</v>
      </c>
      <c r="AH12" s="61">
        <v>3</v>
      </c>
      <c r="AI12" s="61">
        <f t="shared" si="63"/>
        <v>1.5</v>
      </c>
      <c r="AJ12" s="61" t="s">
        <v>64</v>
      </c>
      <c r="AK12" s="61">
        <f t="shared" si="64"/>
        <v>4</v>
      </c>
      <c r="AL12" s="63" t="s">
        <v>65</v>
      </c>
      <c r="AM12" s="61">
        <f t="shared" si="65"/>
        <v>4</v>
      </c>
      <c r="AN12" s="65">
        <v>0</v>
      </c>
      <c r="AO12" s="66">
        <f t="shared" si="66"/>
        <v>-2</v>
      </c>
      <c r="AP12" s="65">
        <v>71.099999999999994</v>
      </c>
      <c r="AQ12" s="66">
        <f t="shared" si="67"/>
        <v>4</v>
      </c>
      <c r="AR12" s="67">
        <v>1</v>
      </c>
      <c r="AS12" s="66">
        <f t="shared" si="68"/>
        <v>0</v>
      </c>
      <c r="AT12" s="67">
        <v>3</v>
      </c>
      <c r="AU12" s="66">
        <f t="shared" si="69"/>
        <v>4</v>
      </c>
      <c r="AV12" s="68">
        <v>7.2999999999999998</v>
      </c>
      <c r="AW12" s="61">
        <f t="shared" si="70"/>
        <v>2</v>
      </c>
      <c r="AX12" s="61" t="s">
        <v>64</v>
      </c>
      <c r="AY12" s="61">
        <f t="shared" si="71"/>
        <v>4</v>
      </c>
      <c r="AZ12" s="61" t="s">
        <v>64</v>
      </c>
      <c r="BA12" s="61">
        <f t="shared" si="72"/>
        <v>0.5</v>
      </c>
      <c r="BB12" s="61" t="s">
        <v>64</v>
      </c>
      <c r="BC12" s="61">
        <f t="shared" si="73"/>
        <v>0.5</v>
      </c>
      <c r="BD12" s="61" t="s">
        <v>64</v>
      </c>
      <c r="BE12" s="61">
        <f t="shared" si="74"/>
        <v>0.5</v>
      </c>
      <c r="BF12" s="61" t="s">
        <v>64</v>
      </c>
      <c r="BG12" s="61">
        <f t="shared" si="75"/>
        <v>0.5</v>
      </c>
      <c r="BH12" s="61" t="s">
        <v>64</v>
      </c>
      <c r="BI12" s="61">
        <f t="shared" si="76"/>
        <v>0.5</v>
      </c>
      <c r="BJ12" s="61" t="s">
        <v>64</v>
      </c>
      <c r="BK12" s="61">
        <f t="shared" si="77"/>
        <v>4</v>
      </c>
      <c r="BL12" s="61">
        <v>4</v>
      </c>
      <c r="BM12" s="62">
        <f t="shared" si="78"/>
        <v>2</v>
      </c>
      <c r="BN12" s="69">
        <v>2021.3</v>
      </c>
      <c r="BO12" s="69">
        <v>1111.7</v>
      </c>
      <c r="BP12" s="70">
        <f t="shared" si="79"/>
        <v>-2</v>
      </c>
      <c r="BQ12" s="64">
        <v>3</v>
      </c>
      <c r="BR12" s="61">
        <f t="shared" si="80"/>
        <v>2</v>
      </c>
      <c r="BS12" s="61">
        <v>0</v>
      </c>
      <c r="BT12" s="61">
        <f t="shared" si="81"/>
        <v>0</v>
      </c>
      <c r="BU12" s="71">
        <v>257.10000000000002</v>
      </c>
      <c r="BV12" s="71">
        <v>231.43000000000001</v>
      </c>
      <c r="BW12" s="61">
        <f t="shared" si="82"/>
        <v>-2</v>
      </c>
      <c r="BX12" s="72">
        <v>98422</v>
      </c>
      <c r="BY12" s="72">
        <v>103913</v>
      </c>
      <c r="BZ12" s="73">
        <f t="shared" si="83"/>
        <v>4</v>
      </c>
      <c r="CA12" s="61">
        <v>6</v>
      </c>
      <c r="CB12" s="61">
        <f t="shared" si="84"/>
        <v>6</v>
      </c>
      <c r="CC12" s="74">
        <v>890.63</v>
      </c>
      <c r="CD12" s="74">
        <v>1160.5730000000001</v>
      </c>
      <c r="CE12" s="73">
        <f t="shared" si="85"/>
        <v>6</v>
      </c>
      <c r="CF12" s="75">
        <v>37321.085511756202</v>
      </c>
      <c r="CG12" s="75">
        <v>43059</v>
      </c>
      <c r="CH12" s="73">
        <f t="shared" si="86"/>
        <v>6</v>
      </c>
      <c r="CI12" s="76">
        <v>95.200000000000003</v>
      </c>
      <c r="CJ12" s="77">
        <v>130.90000000000001</v>
      </c>
      <c r="CK12" s="73">
        <f t="shared" si="87"/>
        <v>6</v>
      </c>
      <c r="CL12" s="61">
        <v>0</v>
      </c>
      <c r="CM12" s="86">
        <v>72.599999999999994</v>
      </c>
      <c r="CN12" s="61">
        <f t="shared" si="88"/>
        <v>4</v>
      </c>
      <c r="CO12" s="86">
        <v>76.5</v>
      </c>
      <c r="CP12" s="61">
        <f t="shared" si="89"/>
        <v>4</v>
      </c>
      <c r="CQ12" s="87">
        <v>23.5</v>
      </c>
      <c r="CR12" s="80">
        <f t="shared" si="90"/>
        <v>1</v>
      </c>
      <c r="CS12" s="81">
        <v>17.600000000000001</v>
      </c>
      <c r="CT12" s="64">
        <f t="shared" si="91"/>
        <v>1</v>
      </c>
      <c r="CU12" s="82">
        <f t="shared" si="92"/>
        <v>108.5</v>
      </c>
      <c r="CV12" s="83">
        <f t="shared" si="93"/>
        <v>9</v>
      </c>
      <c r="CW12" s="59"/>
      <c r="CX12" s="59"/>
      <c r="CZ12" s="59"/>
      <c r="DA12" s="59"/>
      <c r="DB12" s="59"/>
    </row>
    <row r="13" s="59" customFormat="1" ht="15">
      <c r="A13" s="60" t="s">
        <v>76</v>
      </c>
      <c r="B13" s="61" t="s">
        <v>64</v>
      </c>
      <c r="C13" s="61">
        <f t="shared" si="47"/>
        <v>4</v>
      </c>
      <c r="D13" s="61" t="s">
        <v>64</v>
      </c>
      <c r="E13" s="61">
        <f t="shared" si="48"/>
        <v>4</v>
      </c>
      <c r="F13" s="61">
        <v>4</v>
      </c>
      <c r="G13" s="61">
        <f t="shared" si="49"/>
        <v>2</v>
      </c>
      <c r="H13" s="61">
        <v>5</v>
      </c>
      <c r="I13" s="61">
        <f t="shared" si="50"/>
        <v>2.5</v>
      </c>
      <c r="J13" s="61" t="s">
        <v>64</v>
      </c>
      <c r="K13" s="61">
        <f t="shared" si="51"/>
        <v>4</v>
      </c>
      <c r="L13" s="61" t="s">
        <v>64</v>
      </c>
      <c r="M13" s="61">
        <f t="shared" si="52"/>
        <v>0.5</v>
      </c>
      <c r="N13" s="61" t="s">
        <v>64</v>
      </c>
      <c r="O13" s="61">
        <f t="shared" si="53"/>
        <v>0.5</v>
      </c>
      <c r="P13" s="61" t="s">
        <v>64</v>
      </c>
      <c r="Q13" s="61">
        <f t="shared" si="54"/>
        <v>0.5</v>
      </c>
      <c r="R13" s="61" t="s">
        <v>64</v>
      </c>
      <c r="S13" s="61">
        <f t="shared" si="55"/>
        <v>0.5</v>
      </c>
      <c r="T13" s="61" t="s">
        <v>64</v>
      </c>
      <c r="U13" s="61">
        <f t="shared" si="56"/>
        <v>4</v>
      </c>
      <c r="V13" s="61" t="s">
        <v>64</v>
      </c>
      <c r="W13" s="61">
        <f t="shared" si="57"/>
        <v>0.5</v>
      </c>
      <c r="X13" s="61">
        <v>14</v>
      </c>
      <c r="Y13" s="61">
        <f t="shared" si="58"/>
        <v>14</v>
      </c>
      <c r="Z13" s="61" t="s">
        <v>64</v>
      </c>
      <c r="AA13" s="61">
        <f t="shared" si="59"/>
        <v>4</v>
      </c>
      <c r="AB13" s="61"/>
      <c r="AC13" s="61">
        <f t="shared" si="60"/>
        <v>0</v>
      </c>
      <c r="AD13" s="61" t="s">
        <v>64</v>
      </c>
      <c r="AE13" s="61">
        <f t="shared" si="61"/>
        <v>4</v>
      </c>
      <c r="AF13" s="61" t="s">
        <v>64</v>
      </c>
      <c r="AG13" s="61">
        <f t="shared" si="62"/>
        <v>4</v>
      </c>
      <c r="AH13" s="61">
        <v>2</v>
      </c>
      <c r="AI13" s="61">
        <f t="shared" si="63"/>
        <v>1</v>
      </c>
      <c r="AJ13" s="61" t="s">
        <v>64</v>
      </c>
      <c r="AK13" s="61">
        <f t="shared" si="64"/>
        <v>4</v>
      </c>
      <c r="AL13" s="63" t="s">
        <v>65</v>
      </c>
      <c r="AM13" s="61">
        <f t="shared" si="65"/>
        <v>4</v>
      </c>
      <c r="AN13" s="65">
        <v>76.099999999999994</v>
      </c>
      <c r="AO13" s="66">
        <f t="shared" si="66"/>
        <v>4</v>
      </c>
      <c r="AP13" s="65">
        <v>49.600000000000001</v>
      </c>
      <c r="AQ13" s="66">
        <f t="shared" si="67"/>
        <v>4</v>
      </c>
      <c r="AR13" s="67">
        <v>1.8</v>
      </c>
      <c r="AS13" s="66">
        <f t="shared" si="68"/>
        <v>0</v>
      </c>
      <c r="AT13" s="67">
        <v>1.7</v>
      </c>
      <c r="AU13" s="66">
        <f t="shared" si="69"/>
        <v>0</v>
      </c>
      <c r="AV13" s="68">
        <v>3.6000000000000001</v>
      </c>
      <c r="AW13" s="61">
        <f t="shared" si="70"/>
        <v>2</v>
      </c>
      <c r="AX13" s="61" t="s">
        <v>64</v>
      </c>
      <c r="AY13" s="61">
        <f t="shared" si="71"/>
        <v>4</v>
      </c>
      <c r="AZ13" s="61" t="s">
        <v>64</v>
      </c>
      <c r="BA13" s="61">
        <f t="shared" si="72"/>
        <v>0.5</v>
      </c>
      <c r="BB13" s="61" t="s">
        <v>64</v>
      </c>
      <c r="BC13" s="61">
        <f t="shared" si="73"/>
        <v>0.5</v>
      </c>
      <c r="BD13" s="61" t="s">
        <v>64</v>
      </c>
      <c r="BE13" s="61">
        <f t="shared" si="74"/>
        <v>0.5</v>
      </c>
      <c r="BF13" s="61" t="s">
        <v>64</v>
      </c>
      <c r="BG13" s="61">
        <f t="shared" si="75"/>
        <v>0.5</v>
      </c>
      <c r="BH13" s="61" t="s">
        <v>64</v>
      </c>
      <c r="BI13" s="61">
        <f t="shared" si="76"/>
        <v>0.5</v>
      </c>
      <c r="BJ13" s="61" t="s">
        <v>64</v>
      </c>
      <c r="BK13" s="61">
        <f t="shared" si="77"/>
        <v>4</v>
      </c>
      <c r="BL13" s="61">
        <v>4</v>
      </c>
      <c r="BM13" s="62">
        <f t="shared" si="78"/>
        <v>2</v>
      </c>
      <c r="BN13" s="69">
        <v>753.89999999999998</v>
      </c>
      <c r="BO13" s="69">
        <v>689.79999999999995</v>
      </c>
      <c r="BP13" s="70">
        <f t="shared" si="79"/>
        <v>-2</v>
      </c>
      <c r="BQ13" s="64">
        <v>15</v>
      </c>
      <c r="BR13" s="61">
        <f t="shared" si="80"/>
        <v>6</v>
      </c>
      <c r="BS13" s="61">
        <v>1</v>
      </c>
      <c r="BT13" s="61">
        <f t="shared" si="81"/>
        <v>0.5</v>
      </c>
      <c r="BU13" s="71">
        <v>257.10000000000002</v>
      </c>
      <c r="BV13" s="71">
        <v>205.71000000000001</v>
      </c>
      <c r="BW13" s="61">
        <f t="shared" si="82"/>
        <v>-2</v>
      </c>
      <c r="BX13" s="72">
        <v>48453</v>
      </c>
      <c r="BY13" s="72">
        <v>70394</v>
      </c>
      <c r="BZ13" s="73">
        <f t="shared" si="83"/>
        <v>4</v>
      </c>
      <c r="CA13" s="61">
        <v>1</v>
      </c>
      <c r="CB13" s="61">
        <f t="shared" si="84"/>
        <v>0</v>
      </c>
      <c r="CC13" s="74">
        <v>82.468000000000004</v>
      </c>
      <c r="CD13" s="74">
        <v>1041.8869999999999</v>
      </c>
      <c r="CE13" s="73">
        <f t="shared" si="85"/>
        <v>6</v>
      </c>
      <c r="CF13" s="75">
        <v>31826.7053610435</v>
      </c>
      <c r="CG13" s="75">
        <v>36120</v>
      </c>
      <c r="CH13" s="73">
        <f t="shared" si="86"/>
        <v>6</v>
      </c>
      <c r="CI13" s="76">
        <v>109.59999999999999</v>
      </c>
      <c r="CJ13" s="77">
        <v>124.90000000000001</v>
      </c>
      <c r="CK13" s="73">
        <f t="shared" si="87"/>
        <v>6</v>
      </c>
      <c r="CL13" s="61">
        <v>-2</v>
      </c>
      <c r="CM13" s="86">
        <v>66.400000000000006</v>
      </c>
      <c r="CN13" s="61">
        <f t="shared" si="88"/>
        <v>4</v>
      </c>
      <c r="CO13" s="86">
        <v>45.5</v>
      </c>
      <c r="CP13" s="61">
        <f t="shared" si="89"/>
        <v>2</v>
      </c>
      <c r="CQ13" s="87">
        <v>18.199999999999999</v>
      </c>
      <c r="CR13" s="80">
        <f t="shared" si="90"/>
        <v>-2</v>
      </c>
      <c r="CS13" s="81">
        <v>27.300000000000001</v>
      </c>
      <c r="CT13" s="64">
        <f t="shared" si="91"/>
        <v>1</v>
      </c>
      <c r="CU13" s="82">
        <f t="shared" ref="CU13:CU39" si="94">SUM(A10,C13,E13,G13,I13,K13,M13,O13,Q13,S13,U13,W13,Y13,AA13,AC13,AE13,AG13,AI13,AK13,AM13,AO13,AQ13,AS13,AU13,AW13,AY13,BA13,BC13,BE13,BG13,BI13,BK13,BM13,BP13,BR13,BT13,BW13,BZ13,CB13,CE13,CH13,CK13,CL13,CN13,CP13,CR13,CT13)</f>
        <v>108</v>
      </c>
      <c r="CV13" s="83">
        <f t="shared" si="93"/>
        <v>10</v>
      </c>
      <c r="CW13" s="59"/>
      <c r="CX13" s="59"/>
      <c r="CZ13" s="59"/>
      <c r="DA13" s="59"/>
      <c r="DB13" s="59"/>
    </row>
    <row r="14" s="59" customFormat="1" ht="15">
      <c r="A14" s="60" t="s">
        <v>77</v>
      </c>
      <c r="B14" s="61" t="s">
        <v>64</v>
      </c>
      <c r="C14" s="61">
        <f t="shared" si="47"/>
        <v>4</v>
      </c>
      <c r="D14" s="61" t="s">
        <v>64</v>
      </c>
      <c r="E14" s="61">
        <f t="shared" si="48"/>
        <v>4</v>
      </c>
      <c r="F14" s="61">
        <v>8</v>
      </c>
      <c r="G14" s="61">
        <f t="shared" si="49"/>
        <v>4</v>
      </c>
      <c r="H14" s="61">
        <v>6</v>
      </c>
      <c r="I14" s="61">
        <f t="shared" si="50"/>
        <v>3</v>
      </c>
      <c r="J14" s="61" t="s">
        <v>64</v>
      </c>
      <c r="K14" s="61">
        <f t="shared" si="51"/>
        <v>4</v>
      </c>
      <c r="L14" s="61" t="s">
        <v>64</v>
      </c>
      <c r="M14" s="61">
        <f t="shared" si="52"/>
        <v>0.5</v>
      </c>
      <c r="N14" s="61" t="s">
        <v>64</v>
      </c>
      <c r="O14" s="61">
        <f t="shared" si="53"/>
        <v>0.5</v>
      </c>
      <c r="P14" s="61" t="s">
        <v>64</v>
      </c>
      <c r="Q14" s="61">
        <f t="shared" si="54"/>
        <v>0.5</v>
      </c>
      <c r="R14" s="61" t="s">
        <v>64</v>
      </c>
      <c r="S14" s="61">
        <f t="shared" si="55"/>
        <v>0.5</v>
      </c>
      <c r="T14" s="61" t="s">
        <v>64</v>
      </c>
      <c r="U14" s="61">
        <f t="shared" si="56"/>
        <v>4</v>
      </c>
      <c r="V14" s="61" t="s">
        <v>64</v>
      </c>
      <c r="W14" s="61">
        <f t="shared" si="57"/>
        <v>0.5</v>
      </c>
      <c r="X14" s="61">
        <v>9</v>
      </c>
      <c r="Y14" s="61">
        <f t="shared" si="58"/>
        <v>9</v>
      </c>
      <c r="Z14" s="61" t="s">
        <v>64</v>
      </c>
      <c r="AA14" s="61">
        <f t="shared" si="59"/>
        <v>4</v>
      </c>
      <c r="AB14" s="61"/>
      <c r="AC14" s="61">
        <f t="shared" si="60"/>
        <v>0</v>
      </c>
      <c r="AD14" s="61" t="s">
        <v>64</v>
      </c>
      <c r="AE14" s="61">
        <f t="shared" si="61"/>
        <v>4</v>
      </c>
      <c r="AF14" s="61" t="s">
        <v>64</v>
      </c>
      <c r="AG14" s="61">
        <f t="shared" si="62"/>
        <v>4</v>
      </c>
      <c r="AH14" s="61">
        <v>2</v>
      </c>
      <c r="AI14" s="61">
        <f t="shared" si="63"/>
        <v>1</v>
      </c>
      <c r="AJ14" s="61" t="s">
        <v>64</v>
      </c>
      <c r="AK14" s="61">
        <f t="shared" si="64"/>
        <v>4</v>
      </c>
      <c r="AL14" s="90" t="s">
        <v>65</v>
      </c>
      <c r="AM14" s="61">
        <f t="shared" si="65"/>
        <v>4</v>
      </c>
      <c r="AN14" s="65">
        <v>0</v>
      </c>
      <c r="AO14" s="66">
        <f t="shared" si="66"/>
        <v>-2</v>
      </c>
      <c r="AP14" s="65">
        <v>87.5</v>
      </c>
      <c r="AQ14" s="66">
        <f t="shared" si="67"/>
        <v>4</v>
      </c>
      <c r="AR14" s="67">
        <v>1.3</v>
      </c>
      <c r="AS14" s="66">
        <f t="shared" si="68"/>
        <v>0</v>
      </c>
      <c r="AT14" s="67">
        <v>3</v>
      </c>
      <c r="AU14" s="66">
        <f t="shared" si="69"/>
        <v>4</v>
      </c>
      <c r="AV14" s="68">
        <v>5</v>
      </c>
      <c r="AW14" s="61">
        <f t="shared" si="70"/>
        <v>2</v>
      </c>
      <c r="AX14" s="61" t="s">
        <v>64</v>
      </c>
      <c r="AY14" s="61">
        <f t="shared" si="71"/>
        <v>4</v>
      </c>
      <c r="AZ14" s="61" t="s">
        <v>64</v>
      </c>
      <c r="BA14" s="61">
        <f t="shared" si="72"/>
        <v>0.5</v>
      </c>
      <c r="BB14" s="61" t="s">
        <v>64</v>
      </c>
      <c r="BC14" s="61">
        <f t="shared" si="73"/>
        <v>0.5</v>
      </c>
      <c r="BD14" s="61" t="s">
        <v>64</v>
      </c>
      <c r="BE14" s="61">
        <f t="shared" si="74"/>
        <v>0.5</v>
      </c>
      <c r="BF14" s="61" t="s">
        <v>64</v>
      </c>
      <c r="BG14" s="61">
        <f t="shared" si="75"/>
        <v>0.5</v>
      </c>
      <c r="BH14" s="61" t="s">
        <v>64</v>
      </c>
      <c r="BI14" s="61">
        <f t="shared" si="76"/>
        <v>0.5</v>
      </c>
      <c r="BJ14" s="61" t="s">
        <v>64</v>
      </c>
      <c r="BK14" s="61">
        <f t="shared" si="77"/>
        <v>4</v>
      </c>
      <c r="BL14" s="61">
        <v>6</v>
      </c>
      <c r="BM14" s="62">
        <f t="shared" si="78"/>
        <v>3</v>
      </c>
      <c r="BN14" s="69">
        <v>1270</v>
      </c>
      <c r="BO14" s="69">
        <v>1330</v>
      </c>
      <c r="BP14" s="70">
        <f t="shared" si="79"/>
        <v>2</v>
      </c>
      <c r="BQ14" s="64">
        <v>5</v>
      </c>
      <c r="BR14" s="61">
        <f t="shared" si="80"/>
        <v>4</v>
      </c>
      <c r="BS14" s="61">
        <v>1</v>
      </c>
      <c r="BT14" s="61">
        <f t="shared" si="81"/>
        <v>0.5</v>
      </c>
      <c r="BU14" s="71">
        <v>257.10000000000002</v>
      </c>
      <c r="BV14" s="71">
        <v>276.06</v>
      </c>
      <c r="BW14" s="61">
        <f t="shared" si="82"/>
        <v>4</v>
      </c>
      <c r="BX14" s="72">
        <v>136889</v>
      </c>
      <c r="BY14" s="72">
        <v>144241</v>
      </c>
      <c r="BZ14" s="73">
        <f t="shared" si="83"/>
        <v>4</v>
      </c>
      <c r="CA14" s="61">
        <v>2</v>
      </c>
      <c r="CB14" s="61">
        <f t="shared" si="84"/>
        <v>0</v>
      </c>
      <c r="CC14" s="74">
        <v>1198.1020000000001</v>
      </c>
      <c r="CD14" s="74">
        <v>584.25300000000004</v>
      </c>
      <c r="CE14" s="73">
        <f t="shared" si="85"/>
        <v>-2</v>
      </c>
      <c r="CF14" s="75">
        <v>41157.302909024234</v>
      </c>
      <c r="CG14" s="75">
        <v>47164</v>
      </c>
      <c r="CH14" s="73">
        <f t="shared" si="86"/>
        <v>6</v>
      </c>
      <c r="CI14" s="76">
        <v>109.8</v>
      </c>
      <c r="CJ14" s="77">
        <v>122.2</v>
      </c>
      <c r="CK14" s="73">
        <f t="shared" si="87"/>
        <v>6</v>
      </c>
      <c r="CL14" s="61">
        <v>0</v>
      </c>
      <c r="CM14" s="78">
        <v>48.299999999999997</v>
      </c>
      <c r="CN14" s="61">
        <f t="shared" si="88"/>
        <v>2</v>
      </c>
      <c r="CO14" s="78">
        <v>58.299999999999997</v>
      </c>
      <c r="CP14" s="61">
        <f t="shared" si="89"/>
        <v>4</v>
      </c>
      <c r="CQ14" s="79">
        <v>16.699999999999999</v>
      </c>
      <c r="CR14" s="80">
        <f t="shared" si="90"/>
        <v>-2</v>
      </c>
      <c r="CS14" s="81">
        <v>41.700000000000003</v>
      </c>
      <c r="CT14" s="64">
        <f t="shared" si="91"/>
        <v>2</v>
      </c>
      <c r="CU14" s="82">
        <f t="shared" si="94"/>
        <v>107.5</v>
      </c>
      <c r="CV14" s="83">
        <f t="shared" si="93"/>
        <v>11</v>
      </c>
      <c r="CW14" s="59"/>
      <c r="CX14" s="59"/>
      <c r="CZ14" s="59"/>
      <c r="DA14" s="59"/>
      <c r="DB14" s="59"/>
    </row>
    <row r="15" s="59" customFormat="1" ht="15">
      <c r="A15" s="60" t="s">
        <v>78</v>
      </c>
      <c r="B15" s="61" t="s">
        <v>64</v>
      </c>
      <c r="C15" s="61">
        <f t="shared" si="47"/>
        <v>4</v>
      </c>
      <c r="D15" s="61" t="s">
        <v>64</v>
      </c>
      <c r="E15" s="61">
        <f t="shared" si="48"/>
        <v>4</v>
      </c>
      <c r="F15" s="61">
        <v>10</v>
      </c>
      <c r="G15" s="61">
        <f t="shared" si="49"/>
        <v>5</v>
      </c>
      <c r="H15" s="61">
        <v>2</v>
      </c>
      <c r="I15" s="61">
        <f t="shared" si="50"/>
        <v>1</v>
      </c>
      <c r="J15" s="61" t="s">
        <v>64</v>
      </c>
      <c r="K15" s="61">
        <f t="shared" si="51"/>
        <v>4</v>
      </c>
      <c r="L15" s="61" t="s">
        <v>64</v>
      </c>
      <c r="M15" s="61">
        <f t="shared" si="52"/>
        <v>0.5</v>
      </c>
      <c r="N15" s="61" t="s">
        <v>64</v>
      </c>
      <c r="O15" s="61">
        <f t="shared" si="53"/>
        <v>0.5</v>
      </c>
      <c r="P15" s="61" t="s">
        <v>64</v>
      </c>
      <c r="Q15" s="61">
        <f t="shared" si="54"/>
        <v>0.5</v>
      </c>
      <c r="R15" s="61" t="s">
        <v>64</v>
      </c>
      <c r="S15" s="61">
        <f t="shared" si="55"/>
        <v>0.5</v>
      </c>
      <c r="T15" s="61" t="s">
        <v>64</v>
      </c>
      <c r="U15" s="61">
        <f t="shared" si="56"/>
        <v>4</v>
      </c>
      <c r="V15" s="61" t="s">
        <v>64</v>
      </c>
      <c r="W15" s="61">
        <f t="shared" si="57"/>
        <v>0.5</v>
      </c>
      <c r="X15" s="61">
        <v>7</v>
      </c>
      <c r="Y15" s="61">
        <f t="shared" si="58"/>
        <v>7</v>
      </c>
      <c r="Z15" s="61" t="s">
        <v>64</v>
      </c>
      <c r="AA15" s="61">
        <f t="shared" si="59"/>
        <v>4</v>
      </c>
      <c r="AB15" s="61"/>
      <c r="AC15" s="61">
        <f t="shared" si="60"/>
        <v>0</v>
      </c>
      <c r="AD15" s="61" t="s">
        <v>64</v>
      </c>
      <c r="AE15" s="61">
        <f t="shared" si="61"/>
        <v>4</v>
      </c>
      <c r="AF15" s="61" t="s">
        <v>64</v>
      </c>
      <c r="AG15" s="61">
        <f t="shared" si="62"/>
        <v>4</v>
      </c>
      <c r="AH15" s="61">
        <v>22</v>
      </c>
      <c r="AI15" s="61">
        <f t="shared" si="63"/>
        <v>11</v>
      </c>
      <c r="AJ15" s="61" t="s">
        <v>64</v>
      </c>
      <c r="AK15" s="62">
        <f t="shared" si="64"/>
        <v>4</v>
      </c>
      <c r="AL15" s="63">
        <v>1</v>
      </c>
      <c r="AM15" s="64">
        <f t="shared" si="65"/>
        <v>0</v>
      </c>
      <c r="AN15" s="65">
        <v>65.5</v>
      </c>
      <c r="AO15" s="66">
        <f t="shared" si="66"/>
        <v>4</v>
      </c>
      <c r="AP15" s="65">
        <v>75.900000000000006</v>
      </c>
      <c r="AQ15" s="66">
        <f t="shared" si="67"/>
        <v>4</v>
      </c>
      <c r="AR15" s="67">
        <v>1.5</v>
      </c>
      <c r="AS15" s="66">
        <f t="shared" si="68"/>
        <v>0</v>
      </c>
      <c r="AT15" s="67">
        <v>2.2999999999999998</v>
      </c>
      <c r="AU15" s="66">
        <f t="shared" si="69"/>
        <v>0</v>
      </c>
      <c r="AV15" s="68">
        <v>4.7000000000000002</v>
      </c>
      <c r="AW15" s="61">
        <f t="shared" si="70"/>
        <v>2</v>
      </c>
      <c r="AX15" s="61" t="s">
        <v>64</v>
      </c>
      <c r="AY15" s="61">
        <f t="shared" si="71"/>
        <v>4</v>
      </c>
      <c r="AZ15" s="61" t="s">
        <v>64</v>
      </c>
      <c r="BA15" s="61">
        <f t="shared" si="72"/>
        <v>0.5</v>
      </c>
      <c r="BB15" s="61" t="s">
        <v>64</v>
      </c>
      <c r="BC15" s="61">
        <f t="shared" si="73"/>
        <v>0.5</v>
      </c>
      <c r="BD15" s="61" t="s">
        <v>64</v>
      </c>
      <c r="BE15" s="61">
        <f t="shared" si="74"/>
        <v>0.5</v>
      </c>
      <c r="BF15" s="61" t="s">
        <v>64</v>
      </c>
      <c r="BG15" s="61">
        <f t="shared" si="75"/>
        <v>0.5</v>
      </c>
      <c r="BH15" s="61" t="s">
        <v>64</v>
      </c>
      <c r="BI15" s="61">
        <f t="shared" si="76"/>
        <v>0.5</v>
      </c>
      <c r="BJ15" s="61" t="s">
        <v>64</v>
      </c>
      <c r="BK15" s="61">
        <f t="shared" si="77"/>
        <v>4</v>
      </c>
      <c r="BL15" s="61">
        <v>2</v>
      </c>
      <c r="BM15" s="62">
        <f t="shared" si="78"/>
        <v>1</v>
      </c>
      <c r="BN15" s="69">
        <v>10795.299999999999</v>
      </c>
      <c r="BO15" s="69">
        <v>10038.9</v>
      </c>
      <c r="BP15" s="70">
        <f t="shared" si="79"/>
        <v>-2</v>
      </c>
      <c r="BQ15" s="64">
        <v>9</v>
      </c>
      <c r="BR15" s="61">
        <f t="shared" si="80"/>
        <v>6</v>
      </c>
      <c r="BS15" s="61">
        <v>0</v>
      </c>
      <c r="BT15" s="61">
        <f t="shared" si="81"/>
        <v>0</v>
      </c>
      <c r="BU15" s="71">
        <v>257.10000000000002</v>
      </c>
      <c r="BV15" s="71">
        <v>238.78</v>
      </c>
      <c r="BW15" s="61">
        <f t="shared" si="82"/>
        <v>-2</v>
      </c>
      <c r="BX15" s="72">
        <v>83390</v>
      </c>
      <c r="BY15" s="72">
        <v>83296</v>
      </c>
      <c r="BZ15" s="73">
        <f t="shared" si="83"/>
        <v>-2</v>
      </c>
      <c r="CA15" s="61">
        <v>5</v>
      </c>
      <c r="CB15" s="61">
        <f t="shared" si="84"/>
        <v>4</v>
      </c>
      <c r="CC15" s="74">
        <v>379.73700000000002</v>
      </c>
      <c r="CD15" s="74">
        <v>44.218000000000004</v>
      </c>
      <c r="CE15" s="73">
        <f t="shared" si="85"/>
        <v>-2</v>
      </c>
      <c r="CF15" s="75">
        <v>45088.489810322862</v>
      </c>
      <c r="CG15" s="75">
        <v>54087</v>
      </c>
      <c r="CH15" s="73">
        <f t="shared" si="86"/>
        <v>6</v>
      </c>
      <c r="CI15" s="76">
        <v>107.59999999999999</v>
      </c>
      <c r="CJ15" s="77">
        <v>462</v>
      </c>
      <c r="CK15" s="73">
        <f t="shared" si="87"/>
        <v>6</v>
      </c>
      <c r="CL15" s="61">
        <v>0</v>
      </c>
      <c r="CM15" s="86">
        <v>65.900000000000006</v>
      </c>
      <c r="CN15" s="61">
        <f t="shared" si="88"/>
        <v>4</v>
      </c>
      <c r="CO15" s="86">
        <v>83.299999999999997</v>
      </c>
      <c r="CP15" s="61">
        <f t="shared" si="89"/>
        <v>4</v>
      </c>
      <c r="CQ15" s="87">
        <v>16.699999999999999</v>
      </c>
      <c r="CR15" s="80">
        <f t="shared" si="90"/>
        <v>-2</v>
      </c>
      <c r="CS15" s="81">
        <v>58.299999999999997</v>
      </c>
      <c r="CT15" s="64">
        <f t="shared" si="91"/>
        <v>4</v>
      </c>
      <c r="CU15" s="82">
        <f t="shared" si="94"/>
        <v>104</v>
      </c>
      <c r="CV15" s="83">
        <f t="shared" si="93"/>
        <v>12</v>
      </c>
      <c r="CW15" s="59"/>
      <c r="CX15" s="59"/>
      <c r="CZ15" s="59"/>
      <c r="DA15" s="59"/>
      <c r="DB15" s="59"/>
    </row>
    <row r="16" s="59" customFormat="1" ht="15">
      <c r="A16" s="60" t="s">
        <v>79</v>
      </c>
      <c r="B16" s="61" t="s">
        <v>64</v>
      </c>
      <c r="C16" s="61">
        <f t="shared" si="47"/>
        <v>4</v>
      </c>
      <c r="D16" s="61" t="s">
        <v>64</v>
      </c>
      <c r="E16" s="61">
        <f t="shared" si="48"/>
        <v>4</v>
      </c>
      <c r="F16" s="61">
        <v>6</v>
      </c>
      <c r="G16" s="61">
        <f t="shared" si="49"/>
        <v>3</v>
      </c>
      <c r="H16" s="61">
        <v>2</v>
      </c>
      <c r="I16" s="61">
        <f t="shared" si="50"/>
        <v>1</v>
      </c>
      <c r="J16" s="61" t="s">
        <v>64</v>
      </c>
      <c r="K16" s="61">
        <f t="shared" si="51"/>
        <v>4</v>
      </c>
      <c r="L16" s="61" t="s">
        <v>64</v>
      </c>
      <c r="M16" s="61">
        <f t="shared" si="52"/>
        <v>0.5</v>
      </c>
      <c r="N16" s="61" t="s">
        <v>64</v>
      </c>
      <c r="O16" s="61">
        <f t="shared" si="53"/>
        <v>0.5</v>
      </c>
      <c r="P16" s="61" t="s">
        <v>64</v>
      </c>
      <c r="Q16" s="61">
        <f t="shared" si="54"/>
        <v>0.5</v>
      </c>
      <c r="R16" s="61" t="s">
        <v>64</v>
      </c>
      <c r="S16" s="61">
        <f t="shared" si="55"/>
        <v>0.5</v>
      </c>
      <c r="T16" s="61" t="s">
        <v>64</v>
      </c>
      <c r="U16" s="61">
        <f t="shared" si="56"/>
        <v>4</v>
      </c>
      <c r="V16" s="61" t="s">
        <v>64</v>
      </c>
      <c r="W16" s="61">
        <f t="shared" si="57"/>
        <v>0.5</v>
      </c>
      <c r="X16" s="61">
        <v>7</v>
      </c>
      <c r="Y16" s="61">
        <f t="shared" si="58"/>
        <v>7</v>
      </c>
      <c r="Z16" s="61" t="s">
        <v>64</v>
      </c>
      <c r="AA16" s="61">
        <f t="shared" si="59"/>
        <v>4</v>
      </c>
      <c r="AB16" s="61"/>
      <c r="AC16" s="61">
        <f t="shared" si="60"/>
        <v>0</v>
      </c>
      <c r="AD16" s="61" t="s">
        <v>64</v>
      </c>
      <c r="AE16" s="61">
        <f t="shared" si="61"/>
        <v>4</v>
      </c>
      <c r="AF16" s="61" t="s">
        <v>64</v>
      </c>
      <c r="AG16" s="61">
        <f t="shared" si="62"/>
        <v>4</v>
      </c>
      <c r="AH16" s="61">
        <v>0</v>
      </c>
      <c r="AI16" s="61">
        <f t="shared" si="63"/>
        <v>0</v>
      </c>
      <c r="AJ16" s="61" t="s">
        <v>64</v>
      </c>
      <c r="AK16" s="61">
        <f t="shared" si="64"/>
        <v>4</v>
      </c>
      <c r="AL16" s="63" t="s">
        <v>65</v>
      </c>
      <c r="AM16" s="61">
        <f t="shared" si="65"/>
        <v>4</v>
      </c>
      <c r="AN16" s="65" t="s">
        <v>80</v>
      </c>
      <c r="AO16" s="66">
        <f t="shared" si="66"/>
        <v>4</v>
      </c>
      <c r="AP16" s="65">
        <v>89.5</v>
      </c>
      <c r="AQ16" s="66">
        <f t="shared" si="67"/>
        <v>4</v>
      </c>
      <c r="AR16" s="67" t="s">
        <v>80</v>
      </c>
      <c r="AS16" s="66">
        <f t="shared" si="68"/>
        <v>4</v>
      </c>
      <c r="AT16" s="67">
        <v>2.1000000000000001</v>
      </c>
      <c r="AU16" s="66">
        <f t="shared" si="69"/>
        <v>0</v>
      </c>
      <c r="AV16" s="91">
        <v>1.3</v>
      </c>
      <c r="AW16" s="61">
        <f t="shared" si="70"/>
        <v>2</v>
      </c>
      <c r="AX16" s="61" t="s">
        <v>64</v>
      </c>
      <c r="AY16" s="61">
        <f t="shared" si="71"/>
        <v>4</v>
      </c>
      <c r="AZ16" s="61" t="s">
        <v>64</v>
      </c>
      <c r="BA16" s="61">
        <f t="shared" si="72"/>
        <v>0.5</v>
      </c>
      <c r="BB16" s="61" t="s">
        <v>64</v>
      </c>
      <c r="BC16" s="61">
        <f t="shared" si="73"/>
        <v>0.5</v>
      </c>
      <c r="BD16" s="61" t="s">
        <v>64</v>
      </c>
      <c r="BE16" s="61">
        <f t="shared" si="74"/>
        <v>0.5</v>
      </c>
      <c r="BF16" s="61" t="s">
        <v>64</v>
      </c>
      <c r="BG16" s="61">
        <f t="shared" si="75"/>
        <v>0.5</v>
      </c>
      <c r="BH16" s="61" t="s">
        <v>64</v>
      </c>
      <c r="BI16" s="61">
        <f t="shared" si="76"/>
        <v>0.5</v>
      </c>
      <c r="BJ16" s="61" t="s">
        <v>64</v>
      </c>
      <c r="BK16" s="61">
        <f t="shared" si="77"/>
        <v>4</v>
      </c>
      <c r="BL16" s="61">
        <v>1</v>
      </c>
      <c r="BM16" s="62">
        <f t="shared" si="78"/>
        <v>0.5</v>
      </c>
      <c r="BN16" s="69">
        <v>884.09999999999991</v>
      </c>
      <c r="BO16" s="69">
        <v>1013.3</v>
      </c>
      <c r="BP16" s="70">
        <f t="shared" si="79"/>
        <v>4</v>
      </c>
      <c r="BQ16" s="64">
        <v>3</v>
      </c>
      <c r="BR16" s="61">
        <f t="shared" si="80"/>
        <v>2</v>
      </c>
      <c r="BS16" s="61">
        <v>2</v>
      </c>
      <c r="BT16" s="61">
        <f t="shared" si="81"/>
        <v>1</v>
      </c>
      <c r="BU16" s="71">
        <v>257.10000000000002</v>
      </c>
      <c r="BV16" s="71">
        <v>189.28</v>
      </c>
      <c r="BW16" s="61">
        <f t="shared" si="82"/>
        <v>-2</v>
      </c>
      <c r="BX16" s="72">
        <v>79829</v>
      </c>
      <c r="BY16" s="72">
        <v>110006</v>
      </c>
      <c r="BZ16" s="73">
        <f t="shared" si="83"/>
        <v>4</v>
      </c>
      <c r="CA16" s="61">
        <v>3</v>
      </c>
      <c r="CB16" s="61">
        <f t="shared" si="84"/>
        <v>0</v>
      </c>
      <c r="CC16" s="74">
        <v>242.63999999999999</v>
      </c>
      <c r="CD16" s="74">
        <v>1206.9300000000001</v>
      </c>
      <c r="CE16" s="73">
        <f t="shared" si="85"/>
        <v>6</v>
      </c>
      <c r="CF16" s="75">
        <v>31819.930636079684</v>
      </c>
      <c r="CG16" s="75">
        <v>37297</v>
      </c>
      <c r="CH16" s="73">
        <f t="shared" si="86"/>
        <v>6</v>
      </c>
      <c r="CI16" s="76">
        <v>104.2</v>
      </c>
      <c r="CJ16" s="77">
        <v>119.2</v>
      </c>
      <c r="CK16" s="73">
        <f t="shared" si="87"/>
        <v>6</v>
      </c>
      <c r="CL16" s="61">
        <v>-2</v>
      </c>
      <c r="CM16" s="86">
        <v>67.200000000000003</v>
      </c>
      <c r="CN16" s="61">
        <f t="shared" si="88"/>
        <v>4</v>
      </c>
      <c r="CO16" s="86">
        <v>75</v>
      </c>
      <c r="CP16" s="61">
        <f t="shared" si="89"/>
        <v>4</v>
      </c>
      <c r="CQ16" s="87">
        <v>16.699999999999999</v>
      </c>
      <c r="CR16" s="80">
        <f t="shared" si="90"/>
        <v>-2</v>
      </c>
      <c r="CS16" s="81">
        <v>8.3000000000000007</v>
      </c>
      <c r="CT16" s="64">
        <f t="shared" si="91"/>
        <v>-2</v>
      </c>
      <c r="CU16" s="82">
        <f t="shared" si="94"/>
        <v>103.5</v>
      </c>
      <c r="CV16" s="83">
        <f t="shared" si="93"/>
        <v>13</v>
      </c>
      <c r="CW16" s="59"/>
      <c r="CX16" s="59"/>
      <c r="CZ16" s="59"/>
      <c r="DA16" s="59"/>
      <c r="DB16" s="59"/>
    </row>
    <row r="17" s="59" customFormat="1" ht="15">
      <c r="A17" s="60" t="s">
        <v>81</v>
      </c>
      <c r="B17" s="61" t="s">
        <v>64</v>
      </c>
      <c r="C17" s="61">
        <f t="shared" si="47"/>
        <v>4</v>
      </c>
      <c r="D17" s="61" t="s">
        <v>64</v>
      </c>
      <c r="E17" s="61">
        <f t="shared" si="48"/>
        <v>4</v>
      </c>
      <c r="F17" s="61">
        <v>6</v>
      </c>
      <c r="G17" s="61">
        <f t="shared" si="49"/>
        <v>3</v>
      </c>
      <c r="H17" s="61">
        <v>4</v>
      </c>
      <c r="I17" s="61">
        <f t="shared" si="50"/>
        <v>2</v>
      </c>
      <c r="J17" s="61" t="s">
        <v>64</v>
      </c>
      <c r="K17" s="61">
        <f t="shared" si="51"/>
        <v>4</v>
      </c>
      <c r="L17" s="61" t="s">
        <v>64</v>
      </c>
      <c r="M17" s="61">
        <f t="shared" si="52"/>
        <v>0.5</v>
      </c>
      <c r="N17" s="61" t="s">
        <v>64</v>
      </c>
      <c r="O17" s="61">
        <f t="shared" si="53"/>
        <v>0.5</v>
      </c>
      <c r="P17" s="61" t="s">
        <v>64</v>
      </c>
      <c r="Q17" s="61">
        <f t="shared" si="54"/>
        <v>0.5</v>
      </c>
      <c r="R17" s="61" t="s">
        <v>64</v>
      </c>
      <c r="S17" s="61">
        <f t="shared" si="55"/>
        <v>0.5</v>
      </c>
      <c r="T17" s="61" t="s">
        <v>64</v>
      </c>
      <c r="U17" s="61">
        <f t="shared" si="56"/>
        <v>4</v>
      </c>
      <c r="V17" s="61" t="s">
        <v>64</v>
      </c>
      <c r="W17" s="61">
        <f t="shared" si="57"/>
        <v>0.5</v>
      </c>
      <c r="X17" s="61">
        <v>6</v>
      </c>
      <c r="Y17" s="61">
        <f t="shared" si="58"/>
        <v>6</v>
      </c>
      <c r="Z17" s="61" t="s">
        <v>64</v>
      </c>
      <c r="AA17" s="61">
        <f t="shared" si="59"/>
        <v>4</v>
      </c>
      <c r="AB17" s="61"/>
      <c r="AC17" s="61">
        <f t="shared" si="60"/>
        <v>0</v>
      </c>
      <c r="AD17" s="61" t="s">
        <v>64</v>
      </c>
      <c r="AE17" s="61">
        <f t="shared" si="61"/>
        <v>4</v>
      </c>
      <c r="AF17" s="61" t="s">
        <v>64</v>
      </c>
      <c r="AG17" s="61">
        <f t="shared" si="62"/>
        <v>4</v>
      </c>
      <c r="AH17" s="61">
        <v>0</v>
      </c>
      <c r="AI17" s="61">
        <f t="shared" si="63"/>
        <v>0</v>
      </c>
      <c r="AJ17" s="61" t="s">
        <v>64</v>
      </c>
      <c r="AK17" s="61">
        <f t="shared" si="64"/>
        <v>4</v>
      </c>
      <c r="AL17" s="63" t="s">
        <v>65</v>
      </c>
      <c r="AM17" s="61">
        <f t="shared" si="65"/>
        <v>4</v>
      </c>
      <c r="AN17" s="65" t="s">
        <v>72</v>
      </c>
      <c r="AO17" s="66">
        <f t="shared" si="66"/>
        <v>4</v>
      </c>
      <c r="AP17" s="65">
        <v>59.799999999999997</v>
      </c>
      <c r="AQ17" s="66">
        <f t="shared" si="67"/>
        <v>4</v>
      </c>
      <c r="AR17" s="67" t="s">
        <v>73</v>
      </c>
      <c r="AS17" s="66">
        <f t="shared" si="68"/>
        <v>4</v>
      </c>
      <c r="AT17" s="67">
        <v>1.8999999999999999</v>
      </c>
      <c r="AU17" s="66">
        <f t="shared" si="69"/>
        <v>0</v>
      </c>
      <c r="AV17" s="68">
        <v>1.5</v>
      </c>
      <c r="AW17" s="61">
        <f t="shared" si="70"/>
        <v>2</v>
      </c>
      <c r="AX17" s="61" t="s">
        <v>64</v>
      </c>
      <c r="AY17" s="61">
        <f t="shared" si="71"/>
        <v>4</v>
      </c>
      <c r="AZ17" s="61" t="s">
        <v>64</v>
      </c>
      <c r="BA17" s="61">
        <f t="shared" si="72"/>
        <v>0.5</v>
      </c>
      <c r="BB17" s="61" t="s">
        <v>64</v>
      </c>
      <c r="BC17" s="61">
        <f t="shared" si="73"/>
        <v>0.5</v>
      </c>
      <c r="BD17" s="61" t="s">
        <v>64</v>
      </c>
      <c r="BE17" s="61">
        <f t="shared" si="74"/>
        <v>0.5</v>
      </c>
      <c r="BF17" s="61" t="s">
        <v>64</v>
      </c>
      <c r="BG17" s="61">
        <f t="shared" si="75"/>
        <v>0.5</v>
      </c>
      <c r="BH17" s="61" t="s">
        <v>64</v>
      </c>
      <c r="BI17" s="61">
        <f t="shared" si="76"/>
        <v>0.5</v>
      </c>
      <c r="BJ17" s="61" t="s">
        <v>64</v>
      </c>
      <c r="BK17" s="61">
        <f t="shared" si="77"/>
        <v>4</v>
      </c>
      <c r="BL17" s="61">
        <v>4</v>
      </c>
      <c r="BM17" s="62">
        <f t="shared" si="78"/>
        <v>2</v>
      </c>
      <c r="BN17" s="69">
        <v>973.89999999999998</v>
      </c>
      <c r="BO17" s="69">
        <v>1254.7</v>
      </c>
      <c r="BP17" s="70">
        <f t="shared" si="79"/>
        <v>4</v>
      </c>
      <c r="BQ17" s="64">
        <v>8</v>
      </c>
      <c r="BR17" s="61">
        <f t="shared" si="80"/>
        <v>6</v>
      </c>
      <c r="BS17" s="61">
        <v>0</v>
      </c>
      <c r="BT17" s="61">
        <f t="shared" si="81"/>
        <v>0</v>
      </c>
      <c r="BU17" s="71">
        <v>257.10000000000002</v>
      </c>
      <c r="BV17" s="71">
        <v>204.78999999999999</v>
      </c>
      <c r="BW17" s="61">
        <f t="shared" si="82"/>
        <v>-2</v>
      </c>
      <c r="BX17" s="72">
        <v>100743</v>
      </c>
      <c r="BY17" s="72">
        <v>162258</v>
      </c>
      <c r="BZ17" s="73">
        <f t="shared" si="83"/>
        <v>4</v>
      </c>
      <c r="CA17" s="61">
        <v>3</v>
      </c>
      <c r="CB17" s="61">
        <f t="shared" si="84"/>
        <v>0</v>
      </c>
      <c r="CC17" s="74">
        <v>4970.0990000000002</v>
      </c>
      <c r="CD17" s="74">
        <v>600.87800000000004</v>
      </c>
      <c r="CE17" s="73">
        <f t="shared" si="85"/>
        <v>-2</v>
      </c>
      <c r="CF17" s="75">
        <v>33597.828225687445</v>
      </c>
      <c r="CG17" s="75">
        <v>39262</v>
      </c>
      <c r="CH17" s="73">
        <f t="shared" si="86"/>
        <v>6</v>
      </c>
      <c r="CI17" s="76">
        <v>109.3</v>
      </c>
      <c r="CJ17" s="77">
        <v>117.8</v>
      </c>
      <c r="CK17" s="73">
        <f t="shared" si="87"/>
        <v>6</v>
      </c>
      <c r="CL17" s="61">
        <v>-2</v>
      </c>
      <c r="CM17" s="86">
        <v>54.299999999999997</v>
      </c>
      <c r="CN17" s="61">
        <f t="shared" si="88"/>
        <v>4</v>
      </c>
      <c r="CO17" s="86">
        <v>84.599999999999994</v>
      </c>
      <c r="CP17" s="61">
        <f t="shared" si="89"/>
        <v>4</v>
      </c>
      <c r="CQ17" s="87">
        <v>7.7000000000000002</v>
      </c>
      <c r="CR17" s="80">
        <f t="shared" si="90"/>
        <v>-2</v>
      </c>
      <c r="CS17" s="81">
        <v>15.4</v>
      </c>
      <c r="CT17" s="64">
        <f t="shared" si="91"/>
        <v>1</v>
      </c>
      <c r="CU17" s="82">
        <f t="shared" si="94"/>
        <v>103</v>
      </c>
      <c r="CV17" s="83">
        <f t="shared" si="93"/>
        <v>14</v>
      </c>
      <c r="CW17" s="59"/>
      <c r="CX17" s="59"/>
      <c r="CZ17" s="59"/>
      <c r="DA17" s="59"/>
      <c r="DB17" s="59"/>
    </row>
    <row r="18" s="59" customFormat="1" ht="15">
      <c r="A18" s="60" t="s">
        <v>82</v>
      </c>
      <c r="B18" s="61" t="s">
        <v>64</v>
      </c>
      <c r="C18" s="61">
        <f t="shared" si="47"/>
        <v>4</v>
      </c>
      <c r="D18" s="61" t="s">
        <v>64</v>
      </c>
      <c r="E18" s="61">
        <f t="shared" si="48"/>
        <v>4</v>
      </c>
      <c r="F18" s="61">
        <v>5</v>
      </c>
      <c r="G18" s="61">
        <f t="shared" si="49"/>
        <v>2.5</v>
      </c>
      <c r="H18" s="61">
        <v>0</v>
      </c>
      <c r="I18" s="61">
        <f t="shared" si="50"/>
        <v>0</v>
      </c>
      <c r="J18" s="61" t="s">
        <v>64</v>
      </c>
      <c r="K18" s="61">
        <f t="shared" si="51"/>
        <v>4</v>
      </c>
      <c r="L18" s="61" t="s">
        <v>64</v>
      </c>
      <c r="M18" s="61">
        <f t="shared" si="52"/>
        <v>0.5</v>
      </c>
      <c r="N18" s="61" t="s">
        <v>64</v>
      </c>
      <c r="O18" s="61">
        <f t="shared" si="53"/>
        <v>0.5</v>
      </c>
      <c r="P18" s="61" t="s">
        <v>64</v>
      </c>
      <c r="Q18" s="61">
        <f t="shared" si="54"/>
        <v>0.5</v>
      </c>
      <c r="R18" s="61" t="s">
        <v>64</v>
      </c>
      <c r="S18" s="61">
        <f t="shared" si="55"/>
        <v>0.5</v>
      </c>
      <c r="T18" s="61" t="s">
        <v>64</v>
      </c>
      <c r="U18" s="61">
        <f t="shared" si="56"/>
        <v>4</v>
      </c>
      <c r="V18" s="61" t="s">
        <v>64</v>
      </c>
      <c r="W18" s="61">
        <f t="shared" si="57"/>
        <v>0.5</v>
      </c>
      <c r="X18" s="61">
        <v>7</v>
      </c>
      <c r="Y18" s="61">
        <f t="shared" si="58"/>
        <v>7</v>
      </c>
      <c r="Z18" s="61" t="s">
        <v>64</v>
      </c>
      <c r="AA18" s="61">
        <f t="shared" si="59"/>
        <v>4</v>
      </c>
      <c r="AB18" s="61"/>
      <c r="AC18" s="61">
        <f t="shared" si="60"/>
        <v>0</v>
      </c>
      <c r="AD18" s="61" t="s">
        <v>64</v>
      </c>
      <c r="AE18" s="61">
        <f t="shared" si="61"/>
        <v>4</v>
      </c>
      <c r="AF18" s="61" t="s">
        <v>64</v>
      </c>
      <c r="AG18" s="61">
        <f t="shared" si="62"/>
        <v>4</v>
      </c>
      <c r="AH18" s="61">
        <v>0</v>
      </c>
      <c r="AI18" s="61">
        <f t="shared" si="63"/>
        <v>0</v>
      </c>
      <c r="AJ18" s="61" t="s">
        <v>64</v>
      </c>
      <c r="AK18" s="61">
        <f t="shared" si="64"/>
        <v>4</v>
      </c>
      <c r="AL18" s="63" t="s">
        <v>65</v>
      </c>
      <c r="AM18" s="61">
        <f t="shared" si="65"/>
        <v>4</v>
      </c>
      <c r="AN18" s="65">
        <v>100</v>
      </c>
      <c r="AO18" s="66">
        <f t="shared" si="66"/>
        <v>4</v>
      </c>
      <c r="AP18" s="65">
        <v>79.900000000000006</v>
      </c>
      <c r="AQ18" s="66">
        <f t="shared" si="67"/>
        <v>4</v>
      </c>
      <c r="AR18" s="67">
        <v>2.5</v>
      </c>
      <c r="AS18" s="66">
        <f t="shared" si="68"/>
        <v>0</v>
      </c>
      <c r="AT18" s="67">
        <v>2.6000000000000001</v>
      </c>
      <c r="AU18" s="66">
        <f t="shared" si="69"/>
        <v>0</v>
      </c>
      <c r="AV18" s="68">
        <v>1.8</v>
      </c>
      <c r="AW18" s="61">
        <f t="shared" si="70"/>
        <v>2</v>
      </c>
      <c r="AX18" s="61" t="s">
        <v>64</v>
      </c>
      <c r="AY18" s="61">
        <f t="shared" si="71"/>
        <v>4</v>
      </c>
      <c r="AZ18" s="61" t="s">
        <v>64</v>
      </c>
      <c r="BA18" s="61">
        <f t="shared" si="72"/>
        <v>0.5</v>
      </c>
      <c r="BB18" s="61" t="s">
        <v>64</v>
      </c>
      <c r="BC18" s="61">
        <f t="shared" si="73"/>
        <v>0.5</v>
      </c>
      <c r="BD18" s="61" t="s">
        <v>64</v>
      </c>
      <c r="BE18" s="61">
        <f t="shared" si="74"/>
        <v>0.5</v>
      </c>
      <c r="BF18" s="61" t="s">
        <v>65</v>
      </c>
      <c r="BG18" s="61">
        <f t="shared" si="75"/>
        <v>0</v>
      </c>
      <c r="BH18" s="61" t="s">
        <v>64</v>
      </c>
      <c r="BI18" s="61">
        <f t="shared" si="76"/>
        <v>0.5</v>
      </c>
      <c r="BJ18" s="61" t="s">
        <v>64</v>
      </c>
      <c r="BK18" s="61">
        <f t="shared" si="77"/>
        <v>4</v>
      </c>
      <c r="BL18" s="61">
        <v>4</v>
      </c>
      <c r="BM18" s="62">
        <f t="shared" si="78"/>
        <v>2</v>
      </c>
      <c r="BN18" s="69">
        <v>2468.5999999999999</v>
      </c>
      <c r="BO18" s="69">
        <v>3853.5999999999999</v>
      </c>
      <c r="BP18" s="70">
        <f t="shared" si="79"/>
        <v>4</v>
      </c>
      <c r="BQ18" s="64">
        <v>7</v>
      </c>
      <c r="BR18" s="61">
        <f t="shared" si="80"/>
        <v>6</v>
      </c>
      <c r="BS18" s="61">
        <v>4</v>
      </c>
      <c r="BT18" s="61">
        <f t="shared" si="81"/>
        <v>4</v>
      </c>
      <c r="BU18" s="71">
        <v>257.10000000000002</v>
      </c>
      <c r="BV18" s="71">
        <v>197.38999999999999</v>
      </c>
      <c r="BW18" s="61">
        <f t="shared" si="82"/>
        <v>-2</v>
      </c>
      <c r="BX18" s="72">
        <v>114903</v>
      </c>
      <c r="BY18" s="72">
        <v>107589</v>
      </c>
      <c r="BZ18" s="73">
        <f t="shared" si="83"/>
        <v>-2</v>
      </c>
      <c r="CA18" s="61">
        <v>4</v>
      </c>
      <c r="CB18" s="61">
        <f t="shared" si="84"/>
        <v>4</v>
      </c>
      <c r="CC18" s="74">
        <v>1599.6479999999999</v>
      </c>
      <c r="CD18" s="74">
        <v>1460.202</v>
      </c>
      <c r="CE18" s="73">
        <f t="shared" si="85"/>
        <v>-2</v>
      </c>
      <c r="CF18" s="75">
        <v>32073.247760732043</v>
      </c>
      <c r="CG18" s="75">
        <v>36979</v>
      </c>
      <c r="CH18" s="73">
        <f t="shared" si="86"/>
        <v>6</v>
      </c>
      <c r="CI18" s="76">
        <v>110.40000000000001</v>
      </c>
      <c r="CJ18" s="77">
        <v>127.40000000000001</v>
      </c>
      <c r="CK18" s="73">
        <f t="shared" si="87"/>
        <v>6</v>
      </c>
      <c r="CL18" s="61">
        <v>-2</v>
      </c>
      <c r="CM18" s="86">
        <v>79.5</v>
      </c>
      <c r="CN18" s="61">
        <f t="shared" si="88"/>
        <v>4</v>
      </c>
      <c r="CO18" s="86">
        <v>91.700000000000003</v>
      </c>
      <c r="CP18" s="61">
        <f t="shared" si="89"/>
        <v>4</v>
      </c>
      <c r="CQ18" s="87">
        <v>33.299999999999997</v>
      </c>
      <c r="CR18" s="80">
        <f t="shared" si="90"/>
        <v>1</v>
      </c>
      <c r="CS18" s="81">
        <v>41.700000000000003</v>
      </c>
      <c r="CT18" s="64">
        <f t="shared" si="91"/>
        <v>2</v>
      </c>
      <c r="CU18" s="82">
        <f t="shared" si="94"/>
        <v>103</v>
      </c>
      <c r="CV18" s="83">
        <f t="shared" si="93"/>
        <v>14</v>
      </c>
      <c r="CW18" s="59"/>
      <c r="CX18" s="59"/>
      <c r="CZ18" s="59"/>
      <c r="DA18" s="59"/>
      <c r="DB18" s="59"/>
    </row>
    <row r="19" s="59" customFormat="1" ht="15">
      <c r="A19" s="60" t="s">
        <v>83</v>
      </c>
      <c r="B19" s="61" t="s">
        <v>64</v>
      </c>
      <c r="C19" s="61">
        <f t="shared" si="47"/>
        <v>4</v>
      </c>
      <c r="D19" s="61" t="s">
        <v>64</v>
      </c>
      <c r="E19" s="61">
        <f t="shared" si="48"/>
        <v>4</v>
      </c>
      <c r="F19" s="61">
        <v>6</v>
      </c>
      <c r="G19" s="61">
        <f t="shared" si="49"/>
        <v>3</v>
      </c>
      <c r="H19" s="61">
        <v>4</v>
      </c>
      <c r="I19" s="61">
        <f t="shared" si="50"/>
        <v>2</v>
      </c>
      <c r="J19" s="61" t="s">
        <v>64</v>
      </c>
      <c r="K19" s="61">
        <f t="shared" si="51"/>
        <v>4</v>
      </c>
      <c r="L19" s="61" t="s">
        <v>64</v>
      </c>
      <c r="M19" s="61">
        <f t="shared" si="52"/>
        <v>0.5</v>
      </c>
      <c r="N19" s="61" t="s">
        <v>64</v>
      </c>
      <c r="O19" s="61">
        <f t="shared" si="53"/>
        <v>0.5</v>
      </c>
      <c r="P19" s="61" t="s">
        <v>64</v>
      </c>
      <c r="Q19" s="61">
        <f t="shared" si="54"/>
        <v>0.5</v>
      </c>
      <c r="R19" s="61" t="s">
        <v>64</v>
      </c>
      <c r="S19" s="61">
        <f t="shared" si="55"/>
        <v>0.5</v>
      </c>
      <c r="T19" s="61" t="s">
        <v>64</v>
      </c>
      <c r="U19" s="61">
        <f t="shared" si="56"/>
        <v>4</v>
      </c>
      <c r="V19" s="61" t="s">
        <v>64</v>
      </c>
      <c r="W19" s="61">
        <f t="shared" si="57"/>
        <v>0.5</v>
      </c>
      <c r="X19" s="61">
        <v>6</v>
      </c>
      <c r="Y19" s="61">
        <f t="shared" si="58"/>
        <v>6</v>
      </c>
      <c r="Z19" s="61" t="s">
        <v>65</v>
      </c>
      <c r="AA19" s="61">
        <f t="shared" si="59"/>
        <v>0</v>
      </c>
      <c r="AB19" s="61"/>
      <c r="AC19" s="61">
        <f t="shared" si="60"/>
        <v>0</v>
      </c>
      <c r="AD19" s="61" t="s">
        <v>64</v>
      </c>
      <c r="AE19" s="61">
        <f t="shared" si="61"/>
        <v>4</v>
      </c>
      <c r="AF19" s="61" t="s">
        <v>64</v>
      </c>
      <c r="AG19" s="61">
        <f t="shared" si="62"/>
        <v>4</v>
      </c>
      <c r="AH19" s="61">
        <v>0</v>
      </c>
      <c r="AI19" s="61">
        <f t="shared" si="63"/>
        <v>0</v>
      </c>
      <c r="AJ19" s="61" t="s">
        <v>64</v>
      </c>
      <c r="AK19" s="61">
        <f t="shared" si="64"/>
        <v>4</v>
      </c>
      <c r="AL19" s="63" t="s">
        <v>65</v>
      </c>
      <c r="AM19" s="61">
        <f t="shared" si="65"/>
        <v>4</v>
      </c>
      <c r="AN19" s="65" t="s">
        <v>80</v>
      </c>
      <c r="AO19" s="66">
        <f t="shared" si="66"/>
        <v>4</v>
      </c>
      <c r="AP19" s="65">
        <v>68.900000000000006</v>
      </c>
      <c r="AQ19" s="66">
        <f t="shared" si="67"/>
        <v>4</v>
      </c>
      <c r="AR19" s="67" t="s">
        <v>80</v>
      </c>
      <c r="AS19" s="66">
        <f t="shared" si="68"/>
        <v>4</v>
      </c>
      <c r="AT19" s="67">
        <v>1.7</v>
      </c>
      <c r="AU19" s="66">
        <f t="shared" si="69"/>
        <v>0</v>
      </c>
      <c r="AV19" s="68">
        <v>2.7999999999999998</v>
      </c>
      <c r="AW19" s="61">
        <f t="shared" si="70"/>
        <v>2</v>
      </c>
      <c r="AX19" s="61" t="s">
        <v>64</v>
      </c>
      <c r="AY19" s="61">
        <f t="shared" si="71"/>
        <v>4</v>
      </c>
      <c r="AZ19" s="61" t="s">
        <v>64</v>
      </c>
      <c r="BA19" s="61">
        <f t="shared" si="72"/>
        <v>0.5</v>
      </c>
      <c r="BB19" s="61" t="s">
        <v>64</v>
      </c>
      <c r="BC19" s="61">
        <f t="shared" si="73"/>
        <v>0.5</v>
      </c>
      <c r="BD19" s="61" t="s">
        <v>64</v>
      </c>
      <c r="BE19" s="61">
        <f t="shared" si="74"/>
        <v>0.5</v>
      </c>
      <c r="BF19" s="61" t="s">
        <v>64</v>
      </c>
      <c r="BG19" s="61">
        <f t="shared" si="75"/>
        <v>0.5</v>
      </c>
      <c r="BH19" s="61" t="s">
        <v>64</v>
      </c>
      <c r="BI19" s="61">
        <f t="shared" si="76"/>
        <v>0.5</v>
      </c>
      <c r="BJ19" s="61" t="s">
        <v>64</v>
      </c>
      <c r="BK19" s="61">
        <f t="shared" si="77"/>
        <v>4</v>
      </c>
      <c r="BL19" s="61">
        <v>4</v>
      </c>
      <c r="BM19" s="62">
        <f t="shared" si="78"/>
        <v>2</v>
      </c>
      <c r="BN19" s="69">
        <v>1612.5</v>
      </c>
      <c r="BO19" s="69">
        <v>3203.8999999999996</v>
      </c>
      <c r="BP19" s="70">
        <f t="shared" si="79"/>
        <v>4</v>
      </c>
      <c r="BQ19" s="64">
        <v>5</v>
      </c>
      <c r="BR19" s="61">
        <f t="shared" si="80"/>
        <v>4</v>
      </c>
      <c r="BS19" s="61">
        <v>0</v>
      </c>
      <c r="BT19" s="61">
        <f t="shared" si="81"/>
        <v>0</v>
      </c>
      <c r="BU19" s="71">
        <v>257.10000000000002</v>
      </c>
      <c r="BV19" s="71">
        <v>201.34999999999999</v>
      </c>
      <c r="BW19" s="61">
        <f t="shared" si="82"/>
        <v>-2</v>
      </c>
      <c r="BX19" s="72">
        <v>51244</v>
      </c>
      <c r="BY19" s="72">
        <v>80595</v>
      </c>
      <c r="BZ19" s="73">
        <f t="shared" si="83"/>
        <v>4</v>
      </c>
      <c r="CA19" s="61">
        <v>3</v>
      </c>
      <c r="CB19" s="61">
        <f t="shared" si="84"/>
        <v>0</v>
      </c>
      <c r="CC19" s="74">
        <v>13.132999999999999</v>
      </c>
      <c r="CD19" s="74">
        <v>181.81899999999999</v>
      </c>
      <c r="CE19" s="73">
        <f t="shared" si="85"/>
        <v>6</v>
      </c>
      <c r="CF19" s="75">
        <v>33965.639988009592</v>
      </c>
      <c r="CG19" s="75">
        <v>39056</v>
      </c>
      <c r="CH19" s="73">
        <f t="shared" si="86"/>
        <v>6</v>
      </c>
      <c r="CI19" s="76">
        <v>115</v>
      </c>
      <c r="CJ19" s="77">
        <v>115.8</v>
      </c>
      <c r="CK19" s="73">
        <f t="shared" si="87"/>
        <v>4</v>
      </c>
      <c r="CL19" s="61">
        <v>0</v>
      </c>
      <c r="CM19" s="78">
        <v>56.700000000000003</v>
      </c>
      <c r="CN19" s="61">
        <f t="shared" si="88"/>
        <v>4</v>
      </c>
      <c r="CO19" s="78">
        <v>46.200000000000003</v>
      </c>
      <c r="CP19" s="61">
        <f t="shared" si="89"/>
        <v>2</v>
      </c>
      <c r="CQ19" s="79">
        <v>30.800000000000001</v>
      </c>
      <c r="CR19" s="80">
        <f t="shared" si="90"/>
        <v>1</v>
      </c>
      <c r="CS19" s="81">
        <v>7.7000000000000002</v>
      </c>
      <c r="CT19" s="64">
        <f t="shared" si="91"/>
        <v>-2</v>
      </c>
      <c r="CU19" s="82">
        <f t="shared" si="94"/>
        <v>103</v>
      </c>
      <c r="CV19" s="83">
        <f t="shared" si="93"/>
        <v>14</v>
      </c>
      <c r="CW19" s="59"/>
      <c r="CX19" s="59"/>
      <c r="CZ19" s="59"/>
      <c r="DA19" s="59"/>
      <c r="DB19" s="59"/>
    </row>
    <row r="20" s="59" customFormat="1" ht="15">
      <c r="A20" s="60" t="s">
        <v>84</v>
      </c>
      <c r="B20" s="61" t="s">
        <v>64</v>
      </c>
      <c r="C20" s="61">
        <f t="shared" si="47"/>
        <v>4</v>
      </c>
      <c r="D20" s="61" t="s">
        <v>64</v>
      </c>
      <c r="E20" s="61">
        <f t="shared" si="48"/>
        <v>4</v>
      </c>
      <c r="F20" s="61">
        <v>13</v>
      </c>
      <c r="G20" s="61">
        <f t="shared" si="49"/>
        <v>6.5</v>
      </c>
      <c r="H20" s="61">
        <v>5</v>
      </c>
      <c r="I20" s="61">
        <f t="shared" si="50"/>
        <v>2.5</v>
      </c>
      <c r="J20" s="61" t="s">
        <v>64</v>
      </c>
      <c r="K20" s="61">
        <f t="shared" si="51"/>
        <v>4</v>
      </c>
      <c r="L20" s="61" t="s">
        <v>64</v>
      </c>
      <c r="M20" s="61">
        <f t="shared" si="52"/>
        <v>0.5</v>
      </c>
      <c r="N20" s="61" t="s">
        <v>64</v>
      </c>
      <c r="O20" s="61">
        <f t="shared" si="53"/>
        <v>0.5</v>
      </c>
      <c r="P20" s="61" t="s">
        <v>64</v>
      </c>
      <c r="Q20" s="61">
        <f t="shared" si="54"/>
        <v>0.5</v>
      </c>
      <c r="R20" s="61" t="s">
        <v>64</v>
      </c>
      <c r="S20" s="61">
        <f t="shared" si="55"/>
        <v>0.5</v>
      </c>
      <c r="T20" s="61" t="s">
        <v>64</v>
      </c>
      <c r="U20" s="61">
        <f t="shared" si="56"/>
        <v>4</v>
      </c>
      <c r="V20" s="61" t="s">
        <v>64</v>
      </c>
      <c r="W20" s="61">
        <f t="shared" si="57"/>
        <v>0.5</v>
      </c>
      <c r="X20" s="61">
        <v>10</v>
      </c>
      <c r="Y20" s="61">
        <f t="shared" si="58"/>
        <v>10</v>
      </c>
      <c r="Z20" s="61" t="s">
        <v>64</v>
      </c>
      <c r="AA20" s="61">
        <f t="shared" si="59"/>
        <v>4</v>
      </c>
      <c r="AB20" s="61"/>
      <c r="AC20" s="61">
        <f t="shared" si="60"/>
        <v>0</v>
      </c>
      <c r="AD20" s="61" t="s">
        <v>64</v>
      </c>
      <c r="AE20" s="61">
        <f t="shared" si="61"/>
        <v>4</v>
      </c>
      <c r="AF20" s="61" t="s">
        <v>64</v>
      </c>
      <c r="AG20" s="61">
        <f t="shared" si="62"/>
        <v>4</v>
      </c>
      <c r="AH20" s="61">
        <v>0</v>
      </c>
      <c r="AI20" s="61">
        <f t="shared" si="63"/>
        <v>0</v>
      </c>
      <c r="AJ20" s="61" t="s">
        <v>64</v>
      </c>
      <c r="AK20" s="61">
        <f t="shared" si="64"/>
        <v>4</v>
      </c>
      <c r="AL20" s="63" t="s">
        <v>65</v>
      </c>
      <c r="AM20" s="61">
        <f t="shared" si="65"/>
        <v>4</v>
      </c>
      <c r="AN20" s="65">
        <v>100</v>
      </c>
      <c r="AO20" s="66">
        <f t="shared" si="66"/>
        <v>4</v>
      </c>
      <c r="AP20" s="65">
        <v>80.799999999999997</v>
      </c>
      <c r="AQ20" s="66">
        <f t="shared" si="67"/>
        <v>4</v>
      </c>
      <c r="AR20" s="67">
        <v>1.3999999999999999</v>
      </c>
      <c r="AS20" s="66">
        <f t="shared" si="68"/>
        <v>0</v>
      </c>
      <c r="AT20" s="67">
        <v>2.6000000000000001</v>
      </c>
      <c r="AU20" s="66">
        <f t="shared" si="69"/>
        <v>0</v>
      </c>
      <c r="AV20" s="68">
        <v>4.4000000000000004</v>
      </c>
      <c r="AW20" s="61">
        <f t="shared" si="70"/>
        <v>2</v>
      </c>
      <c r="AX20" s="61" t="s">
        <v>64</v>
      </c>
      <c r="AY20" s="61">
        <f t="shared" si="71"/>
        <v>4</v>
      </c>
      <c r="AZ20" s="61" t="s">
        <v>64</v>
      </c>
      <c r="BA20" s="61">
        <f t="shared" si="72"/>
        <v>0.5</v>
      </c>
      <c r="BB20" s="61" t="s">
        <v>64</v>
      </c>
      <c r="BC20" s="61">
        <f t="shared" si="73"/>
        <v>0.5</v>
      </c>
      <c r="BD20" s="61" t="s">
        <v>64</v>
      </c>
      <c r="BE20" s="61">
        <f t="shared" si="74"/>
        <v>0.5</v>
      </c>
      <c r="BF20" s="61" t="s">
        <v>64</v>
      </c>
      <c r="BG20" s="61">
        <f t="shared" si="75"/>
        <v>0.5</v>
      </c>
      <c r="BH20" s="61" t="s">
        <v>64</v>
      </c>
      <c r="BI20" s="61">
        <f t="shared" si="76"/>
        <v>0.5</v>
      </c>
      <c r="BJ20" s="61" t="s">
        <v>64</v>
      </c>
      <c r="BK20" s="61">
        <f t="shared" si="77"/>
        <v>4</v>
      </c>
      <c r="BL20" s="61">
        <v>8</v>
      </c>
      <c r="BM20" s="62">
        <f t="shared" si="78"/>
        <v>4</v>
      </c>
      <c r="BN20" s="69">
        <v>2112</v>
      </c>
      <c r="BO20" s="69">
        <v>2470.7999999999997</v>
      </c>
      <c r="BP20" s="70">
        <f t="shared" si="79"/>
        <v>4</v>
      </c>
      <c r="BQ20" s="64">
        <v>4</v>
      </c>
      <c r="BR20" s="61">
        <f t="shared" si="80"/>
        <v>4</v>
      </c>
      <c r="BS20" s="61">
        <v>2</v>
      </c>
      <c r="BT20" s="61">
        <f t="shared" si="81"/>
        <v>1</v>
      </c>
      <c r="BU20" s="71">
        <v>257.10000000000002</v>
      </c>
      <c r="BV20" s="71">
        <v>194.97</v>
      </c>
      <c r="BW20" s="61">
        <f t="shared" si="82"/>
        <v>-2</v>
      </c>
      <c r="BX20" s="72">
        <v>155879</v>
      </c>
      <c r="BY20" s="72">
        <v>113171</v>
      </c>
      <c r="BZ20" s="73">
        <f t="shared" si="83"/>
        <v>-2</v>
      </c>
      <c r="CA20" s="61">
        <v>2</v>
      </c>
      <c r="CB20" s="61">
        <f t="shared" si="84"/>
        <v>0</v>
      </c>
      <c r="CC20" s="74">
        <v>2119.6109999999999</v>
      </c>
      <c r="CD20" s="74">
        <v>245.071</v>
      </c>
      <c r="CE20" s="73">
        <f t="shared" si="85"/>
        <v>-2</v>
      </c>
      <c r="CF20" s="75">
        <v>36319.109141855428</v>
      </c>
      <c r="CG20" s="75">
        <v>41766</v>
      </c>
      <c r="CH20" s="73">
        <f t="shared" si="86"/>
        <v>6</v>
      </c>
      <c r="CI20" s="76">
        <v>111.09999999999999</v>
      </c>
      <c r="CJ20" s="77">
        <v>113</v>
      </c>
      <c r="CK20" s="73">
        <f t="shared" si="87"/>
        <v>4</v>
      </c>
      <c r="CL20" s="61">
        <v>-2</v>
      </c>
      <c r="CM20" s="86">
        <v>77.299999999999997</v>
      </c>
      <c r="CN20" s="61">
        <f t="shared" si="88"/>
        <v>4</v>
      </c>
      <c r="CO20" s="86">
        <v>76.900000000000006</v>
      </c>
      <c r="CP20" s="61">
        <f t="shared" si="89"/>
        <v>4</v>
      </c>
      <c r="CQ20" s="87">
        <v>0</v>
      </c>
      <c r="CR20" s="80">
        <f t="shared" si="90"/>
        <v>-2</v>
      </c>
      <c r="CS20" s="81">
        <v>15.4</v>
      </c>
      <c r="CT20" s="64">
        <f t="shared" si="91"/>
        <v>1</v>
      </c>
      <c r="CU20" s="82">
        <f t="shared" si="94"/>
        <v>100</v>
      </c>
      <c r="CV20" s="83">
        <f t="shared" si="93"/>
        <v>17</v>
      </c>
      <c r="CW20" s="59"/>
      <c r="CX20" s="59"/>
      <c r="CZ20" s="59"/>
      <c r="DA20" s="59"/>
      <c r="DB20" s="59"/>
    </row>
    <row r="21" s="59" customFormat="1" ht="15">
      <c r="A21" s="60" t="s">
        <v>85</v>
      </c>
      <c r="B21" s="61" t="s">
        <v>64</v>
      </c>
      <c r="C21" s="61">
        <f t="shared" si="47"/>
        <v>4</v>
      </c>
      <c r="D21" s="61" t="s">
        <v>64</v>
      </c>
      <c r="E21" s="61">
        <f t="shared" si="48"/>
        <v>4</v>
      </c>
      <c r="F21" s="61">
        <v>8</v>
      </c>
      <c r="G21" s="61">
        <f t="shared" si="49"/>
        <v>4</v>
      </c>
      <c r="H21" s="61">
        <v>0</v>
      </c>
      <c r="I21" s="61">
        <f t="shared" si="50"/>
        <v>0</v>
      </c>
      <c r="J21" s="61" t="s">
        <v>64</v>
      </c>
      <c r="K21" s="61">
        <f t="shared" si="51"/>
        <v>4</v>
      </c>
      <c r="L21" s="61" t="s">
        <v>64</v>
      </c>
      <c r="M21" s="61">
        <f t="shared" si="52"/>
        <v>0.5</v>
      </c>
      <c r="N21" s="61" t="s">
        <v>65</v>
      </c>
      <c r="O21" s="61">
        <f t="shared" si="53"/>
        <v>0</v>
      </c>
      <c r="P21" s="61" t="s">
        <v>64</v>
      </c>
      <c r="Q21" s="61">
        <f t="shared" si="54"/>
        <v>0.5</v>
      </c>
      <c r="R21" s="61" t="s">
        <v>64</v>
      </c>
      <c r="S21" s="61">
        <f t="shared" si="55"/>
        <v>0.5</v>
      </c>
      <c r="T21" s="61" t="s">
        <v>64</v>
      </c>
      <c r="U21" s="61">
        <f t="shared" si="56"/>
        <v>4</v>
      </c>
      <c r="V21" s="61" t="s">
        <v>64</v>
      </c>
      <c r="W21" s="61">
        <f t="shared" si="57"/>
        <v>0.5</v>
      </c>
      <c r="X21" s="61">
        <v>9</v>
      </c>
      <c r="Y21" s="61">
        <f t="shared" si="58"/>
        <v>9</v>
      </c>
      <c r="Z21" s="61" t="s">
        <v>64</v>
      </c>
      <c r="AA21" s="61">
        <f t="shared" si="59"/>
        <v>4</v>
      </c>
      <c r="AB21" s="61"/>
      <c r="AC21" s="61">
        <f t="shared" si="60"/>
        <v>0</v>
      </c>
      <c r="AD21" s="61" t="s">
        <v>65</v>
      </c>
      <c r="AE21" s="61">
        <f t="shared" si="61"/>
        <v>0</v>
      </c>
      <c r="AF21" s="61" t="s">
        <v>64</v>
      </c>
      <c r="AG21" s="61">
        <f t="shared" si="62"/>
        <v>4</v>
      </c>
      <c r="AH21" s="61">
        <v>0</v>
      </c>
      <c r="AI21" s="61">
        <f t="shared" si="63"/>
        <v>0</v>
      </c>
      <c r="AJ21" s="61" t="s">
        <v>64</v>
      </c>
      <c r="AK21" s="61">
        <f t="shared" si="64"/>
        <v>4</v>
      </c>
      <c r="AL21" s="63" t="s">
        <v>65</v>
      </c>
      <c r="AM21" s="61">
        <f t="shared" si="65"/>
        <v>4</v>
      </c>
      <c r="AN21" s="65">
        <v>0</v>
      </c>
      <c r="AO21" s="66">
        <f t="shared" si="66"/>
        <v>-2</v>
      </c>
      <c r="AP21" s="65">
        <v>66.900000000000006</v>
      </c>
      <c r="AQ21" s="66">
        <f t="shared" si="67"/>
        <v>4</v>
      </c>
      <c r="AR21" s="67">
        <v>1.3</v>
      </c>
      <c r="AS21" s="66">
        <f t="shared" si="68"/>
        <v>0</v>
      </c>
      <c r="AT21" s="67">
        <v>1.6000000000000001</v>
      </c>
      <c r="AU21" s="66">
        <f t="shared" si="69"/>
        <v>0</v>
      </c>
      <c r="AV21" s="68">
        <v>2.8999999999999999</v>
      </c>
      <c r="AW21" s="61">
        <f t="shared" si="70"/>
        <v>2</v>
      </c>
      <c r="AX21" s="61" t="s">
        <v>64</v>
      </c>
      <c r="AY21" s="61">
        <f t="shared" si="71"/>
        <v>4</v>
      </c>
      <c r="AZ21" s="61" t="s">
        <v>64</v>
      </c>
      <c r="BA21" s="61">
        <f t="shared" si="72"/>
        <v>0.5</v>
      </c>
      <c r="BB21" s="61" t="s">
        <v>64</v>
      </c>
      <c r="BC21" s="61">
        <f t="shared" si="73"/>
        <v>0.5</v>
      </c>
      <c r="BD21" s="61" t="s">
        <v>64</v>
      </c>
      <c r="BE21" s="61">
        <f t="shared" si="74"/>
        <v>0.5</v>
      </c>
      <c r="BF21" s="61" t="s">
        <v>64</v>
      </c>
      <c r="BG21" s="61">
        <f t="shared" si="75"/>
        <v>0.5</v>
      </c>
      <c r="BH21" s="61" t="s">
        <v>64</v>
      </c>
      <c r="BI21" s="61">
        <f t="shared" si="76"/>
        <v>0.5</v>
      </c>
      <c r="BJ21" s="61" t="s">
        <v>64</v>
      </c>
      <c r="BK21" s="61">
        <f t="shared" si="77"/>
        <v>4</v>
      </c>
      <c r="BL21" s="61">
        <v>1</v>
      </c>
      <c r="BM21" s="62">
        <f t="shared" si="78"/>
        <v>0.5</v>
      </c>
      <c r="BN21" s="69">
        <v>762</v>
      </c>
      <c r="BO21" s="69">
        <v>784</v>
      </c>
      <c r="BP21" s="70">
        <f t="shared" si="79"/>
        <v>2</v>
      </c>
      <c r="BQ21" s="64">
        <v>1</v>
      </c>
      <c r="BR21" s="61">
        <f t="shared" si="80"/>
        <v>2</v>
      </c>
      <c r="BS21" s="61">
        <v>0</v>
      </c>
      <c r="BT21" s="61">
        <f t="shared" si="81"/>
        <v>0</v>
      </c>
      <c r="BU21" s="71">
        <v>257.10000000000002</v>
      </c>
      <c r="BV21" s="71">
        <v>190.58000000000001</v>
      </c>
      <c r="BW21" s="61">
        <f t="shared" si="82"/>
        <v>-2</v>
      </c>
      <c r="BX21" s="72">
        <v>37331</v>
      </c>
      <c r="BY21" s="72">
        <v>92553</v>
      </c>
      <c r="BZ21" s="73">
        <f t="shared" si="83"/>
        <v>4</v>
      </c>
      <c r="CA21" s="61">
        <v>7</v>
      </c>
      <c r="CB21" s="61">
        <f t="shared" si="84"/>
        <v>6</v>
      </c>
      <c r="CC21" s="74">
        <v>222.48699999999999</v>
      </c>
      <c r="CD21" s="74">
        <v>412.09500000000003</v>
      </c>
      <c r="CE21" s="73">
        <f t="shared" si="85"/>
        <v>6</v>
      </c>
      <c r="CF21" s="75">
        <v>33782.803362573097</v>
      </c>
      <c r="CG21" s="75">
        <v>38950</v>
      </c>
      <c r="CH21" s="73">
        <f t="shared" si="86"/>
        <v>6</v>
      </c>
      <c r="CI21" s="76">
        <v>105.5</v>
      </c>
      <c r="CJ21" s="77">
        <v>115.8</v>
      </c>
      <c r="CK21" s="73">
        <f t="shared" si="87"/>
        <v>6</v>
      </c>
      <c r="CL21" s="61">
        <v>0</v>
      </c>
      <c r="CM21" s="86">
        <v>66.099999999999994</v>
      </c>
      <c r="CN21" s="61">
        <f t="shared" si="88"/>
        <v>4</v>
      </c>
      <c r="CO21" s="86">
        <v>90.900000000000006</v>
      </c>
      <c r="CP21" s="61">
        <f t="shared" si="89"/>
        <v>4</v>
      </c>
      <c r="CQ21" s="87">
        <v>9.0999999999999996</v>
      </c>
      <c r="CR21" s="80">
        <f t="shared" si="90"/>
        <v>-2</v>
      </c>
      <c r="CS21" s="81">
        <v>0</v>
      </c>
      <c r="CT21" s="64">
        <f t="shared" si="91"/>
        <v>-2</v>
      </c>
      <c r="CU21" s="82">
        <f t="shared" si="94"/>
        <v>96</v>
      </c>
      <c r="CV21" s="83">
        <f t="shared" si="93"/>
        <v>18</v>
      </c>
      <c r="CW21" s="59"/>
      <c r="CX21" s="59"/>
      <c r="CZ21" s="59"/>
      <c r="DA21" s="59"/>
      <c r="DB21" s="59"/>
    </row>
    <row r="22" s="59" customFormat="1" ht="15">
      <c r="A22" s="60" t="s">
        <v>86</v>
      </c>
      <c r="B22" s="61" t="s">
        <v>64</v>
      </c>
      <c r="C22" s="61">
        <f t="shared" si="47"/>
        <v>4</v>
      </c>
      <c r="D22" s="61" t="s">
        <v>64</v>
      </c>
      <c r="E22" s="61">
        <f t="shared" si="48"/>
        <v>4</v>
      </c>
      <c r="F22" s="61">
        <v>10</v>
      </c>
      <c r="G22" s="61">
        <f t="shared" si="49"/>
        <v>5</v>
      </c>
      <c r="H22" s="61">
        <v>0</v>
      </c>
      <c r="I22" s="61">
        <f t="shared" si="50"/>
        <v>0</v>
      </c>
      <c r="J22" s="61" t="s">
        <v>64</v>
      </c>
      <c r="K22" s="61">
        <f t="shared" si="51"/>
        <v>4</v>
      </c>
      <c r="L22" s="61" t="s">
        <v>64</v>
      </c>
      <c r="M22" s="61">
        <f t="shared" si="52"/>
        <v>0.5</v>
      </c>
      <c r="N22" s="61" t="s">
        <v>65</v>
      </c>
      <c r="O22" s="61">
        <f t="shared" si="53"/>
        <v>0</v>
      </c>
      <c r="P22" s="61" t="s">
        <v>64</v>
      </c>
      <c r="Q22" s="61">
        <f t="shared" si="54"/>
        <v>0.5</v>
      </c>
      <c r="R22" s="61" t="s">
        <v>64</v>
      </c>
      <c r="S22" s="61">
        <f t="shared" si="55"/>
        <v>0.5</v>
      </c>
      <c r="T22" s="61" t="s">
        <v>64</v>
      </c>
      <c r="U22" s="61">
        <f t="shared" si="56"/>
        <v>4</v>
      </c>
      <c r="V22" s="61" t="s">
        <v>64</v>
      </c>
      <c r="W22" s="61">
        <f t="shared" si="57"/>
        <v>0.5</v>
      </c>
      <c r="X22" s="61">
        <v>5</v>
      </c>
      <c r="Y22" s="61">
        <f t="shared" si="58"/>
        <v>5</v>
      </c>
      <c r="Z22" s="61" t="s">
        <v>65</v>
      </c>
      <c r="AA22" s="61">
        <f t="shared" si="59"/>
        <v>0</v>
      </c>
      <c r="AB22" s="61"/>
      <c r="AC22" s="61">
        <f t="shared" si="60"/>
        <v>0</v>
      </c>
      <c r="AD22" s="61" t="s">
        <v>64</v>
      </c>
      <c r="AE22" s="61">
        <f t="shared" si="61"/>
        <v>4</v>
      </c>
      <c r="AF22" s="61" t="s">
        <v>64</v>
      </c>
      <c r="AG22" s="61">
        <f t="shared" si="62"/>
        <v>4</v>
      </c>
      <c r="AH22" s="61">
        <v>0</v>
      </c>
      <c r="AI22" s="61">
        <f t="shared" si="63"/>
        <v>0</v>
      </c>
      <c r="AJ22" s="61" t="s">
        <v>64</v>
      </c>
      <c r="AK22" s="61">
        <f t="shared" si="64"/>
        <v>4</v>
      </c>
      <c r="AL22" s="63" t="s">
        <v>65</v>
      </c>
      <c r="AM22" s="61">
        <f t="shared" si="65"/>
        <v>4</v>
      </c>
      <c r="AN22" s="65">
        <v>100</v>
      </c>
      <c r="AO22" s="66">
        <f t="shared" si="66"/>
        <v>4</v>
      </c>
      <c r="AP22" s="65">
        <v>48.600000000000001</v>
      </c>
      <c r="AQ22" s="66">
        <f t="shared" si="67"/>
        <v>4</v>
      </c>
      <c r="AR22" s="67">
        <v>3.5</v>
      </c>
      <c r="AS22" s="66">
        <f t="shared" si="68"/>
        <v>4</v>
      </c>
      <c r="AT22" s="67">
        <v>1.3999999999999999</v>
      </c>
      <c r="AU22" s="66">
        <f t="shared" si="69"/>
        <v>0</v>
      </c>
      <c r="AV22" s="68">
        <v>4.5</v>
      </c>
      <c r="AW22" s="61">
        <f t="shared" si="70"/>
        <v>2</v>
      </c>
      <c r="AX22" s="61" t="s">
        <v>64</v>
      </c>
      <c r="AY22" s="61">
        <f t="shared" si="71"/>
        <v>4</v>
      </c>
      <c r="AZ22" s="61" t="s">
        <v>64</v>
      </c>
      <c r="BA22" s="61">
        <f t="shared" si="72"/>
        <v>0.5</v>
      </c>
      <c r="BB22" s="61" t="s">
        <v>64</v>
      </c>
      <c r="BC22" s="61">
        <f t="shared" si="73"/>
        <v>0.5</v>
      </c>
      <c r="BD22" s="61" t="s">
        <v>64</v>
      </c>
      <c r="BE22" s="61">
        <f t="shared" si="74"/>
        <v>0.5</v>
      </c>
      <c r="BF22" s="61" t="s">
        <v>64</v>
      </c>
      <c r="BG22" s="61">
        <f t="shared" si="75"/>
        <v>0.5</v>
      </c>
      <c r="BH22" s="61" t="s">
        <v>65</v>
      </c>
      <c r="BI22" s="61">
        <f t="shared" si="76"/>
        <v>0</v>
      </c>
      <c r="BJ22" s="61" t="s">
        <v>64</v>
      </c>
      <c r="BK22" s="61">
        <f t="shared" si="77"/>
        <v>4</v>
      </c>
      <c r="BL22" s="61">
        <v>0</v>
      </c>
      <c r="BM22" s="62">
        <f t="shared" si="78"/>
        <v>0</v>
      </c>
      <c r="BN22" s="69">
        <v>89</v>
      </c>
      <c r="BO22" s="69">
        <v>90.799999999999997</v>
      </c>
      <c r="BP22" s="70">
        <f t="shared" si="79"/>
        <v>2</v>
      </c>
      <c r="BQ22" s="64">
        <v>0</v>
      </c>
      <c r="BR22" s="61">
        <f t="shared" si="80"/>
        <v>0</v>
      </c>
      <c r="BS22" s="61">
        <v>0</v>
      </c>
      <c r="BT22" s="61">
        <f t="shared" si="81"/>
        <v>0</v>
      </c>
      <c r="BU22" s="71">
        <v>257.10000000000002</v>
      </c>
      <c r="BV22" s="71">
        <v>176.00999999999999</v>
      </c>
      <c r="BW22" s="61">
        <f t="shared" si="82"/>
        <v>-2</v>
      </c>
      <c r="BX22" s="72">
        <v>44102</v>
      </c>
      <c r="BY22" s="72">
        <v>52020</v>
      </c>
      <c r="BZ22" s="73">
        <f t="shared" si="83"/>
        <v>4</v>
      </c>
      <c r="CA22" s="61">
        <v>4</v>
      </c>
      <c r="CB22" s="61">
        <f t="shared" si="84"/>
        <v>4</v>
      </c>
      <c r="CC22" s="74">
        <v>831.46600000000001</v>
      </c>
      <c r="CD22" s="74">
        <v>36.078000000000003</v>
      </c>
      <c r="CE22" s="73">
        <f t="shared" si="85"/>
        <v>-2</v>
      </c>
      <c r="CF22" s="75">
        <v>32473.852504598537</v>
      </c>
      <c r="CG22" s="75">
        <v>36390</v>
      </c>
      <c r="CH22" s="73">
        <f t="shared" si="86"/>
        <v>6</v>
      </c>
      <c r="CI22" s="76">
        <v>105.90000000000001</v>
      </c>
      <c r="CJ22" s="77">
        <v>112.40000000000001</v>
      </c>
      <c r="CK22" s="73">
        <f t="shared" si="87"/>
        <v>6</v>
      </c>
      <c r="CL22" s="61">
        <v>0</v>
      </c>
      <c r="CM22" s="86">
        <v>58.299999999999997</v>
      </c>
      <c r="CN22" s="61">
        <f t="shared" si="88"/>
        <v>4</v>
      </c>
      <c r="CO22" s="86">
        <v>93.299999999999997</v>
      </c>
      <c r="CP22" s="61">
        <f t="shared" si="89"/>
        <v>4</v>
      </c>
      <c r="CQ22" s="87">
        <v>20</v>
      </c>
      <c r="CR22" s="80">
        <f t="shared" si="90"/>
        <v>1</v>
      </c>
      <c r="CS22" s="81">
        <v>20</v>
      </c>
      <c r="CT22" s="64">
        <f t="shared" si="91"/>
        <v>1</v>
      </c>
      <c r="CU22" s="82">
        <f t="shared" si="94"/>
        <v>96</v>
      </c>
      <c r="CV22" s="83">
        <f t="shared" si="93"/>
        <v>18</v>
      </c>
      <c r="CW22" s="59"/>
      <c r="CX22" s="59"/>
      <c r="CZ22" s="59"/>
      <c r="DA22" s="59"/>
      <c r="DB22" s="59"/>
    </row>
    <row r="23" s="59" customFormat="1" ht="15">
      <c r="A23" s="60" t="s">
        <v>87</v>
      </c>
      <c r="B23" s="61" t="s">
        <v>64</v>
      </c>
      <c r="C23" s="61">
        <f t="shared" si="47"/>
        <v>4</v>
      </c>
      <c r="D23" s="61" t="s">
        <v>64</v>
      </c>
      <c r="E23" s="61">
        <f t="shared" si="48"/>
        <v>4</v>
      </c>
      <c r="F23" s="61">
        <v>2</v>
      </c>
      <c r="G23" s="61">
        <f t="shared" si="49"/>
        <v>1</v>
      </c>
      <c r="H23" s="61">
        <v>2</v>
      </c>
      <c r="I23" s="61">
        <f t="shared" si="50"/>
        <v>1</v>
      </c>
      <c r="J23" s="61" t="s">
        <v>64</v>
      </c>
      <c r="K23" s="61">
        <f t="shared" si="51"/>
        <v>4</v>
      </c>
      <c r="L23" s="61" t="s">
        <v>64</v>
      </c>
      <c r="M23" s="61">
        <f t="shared" si="52"/>
        <v>0.5</v>
      </c>
      <c r="N23" s="61" t="s">
        <v>64</v>
      </c>
      <c r="O23" s="61">
        <f t="shared" si="53"/>
        <v>0.5</v>
      </c>
      <c r="P23" s="61" t="s">
        <v>64</v>
      </c>
      <c r="Q23" s="61">
        <f t="shared" si="54"/>
        <v>0.5</v>
      </c>
      <c r="R23" s="61" t="s">
        <v>64</v>
      </c>
      <c r="S23" s="61">
        <f t="shared" si="55"/>
        <v>0.5</v>
      </c>
      <c r="T23" s="61" t="s">
        <v>64</v>
      </c>
      <c r="U23" s="61">
        <f t="shared" si="56"/>
        <v>4</v>
      </c>
      <c r="V23" s="61" t="s">
        <v>64</v>
      </c>
      <c r="W23" s="61">
        <f t="shared" si="57"/>
        <v>0.5</v>
      </c>
      <c r="X23" s="61">
        <v>7</v>
      </c>
      <c r="Y23" s="61">
        <f t="shared" si="58"/>
        <v>7</v>
      </c>
      <c r="Z23" s="61" t="s">
        <v>64</v>
      </c>
      <c r="AA23" s="61">
        <f t="shared" si="59"/>
        <v>4</v>
      </c>
      <c r="AB23" s="61"/>
      <c r="AC23" s="61">
        <f t="shared" si="60"/>
        <v>0</v>
      </c>
      <c r="AD23" s="61" t="s">
        <v>65</v>
      </c>
      <c r="AE23" s="61">
        <f t="shared" si="61"/>
        <v>0</v>
      </c>
      <c r="AF23" s="61" t="s">
        <v>64</v>
      </c>
      <c r="AG23" s="61">
        <f t="shared" si="62"/>
        <v>4</v>
      </c>
      <c r="AH23" s="61">
        <v>2</v>
      </c>
      <c r="AI23" s="61">
        <f t="shared" si="63"/>
        <v>1</v>
      </c>
      <c r="AJ23" s="61" t="s">
        <v>64</v>
      </c>
      <c r="AK23" s="61">
        <f t="shared" si="64"/>
        <v>4</v>
      </c>
      <c r="AL23" s="63" t="s">
        <v>65</v>
      </c>
      <c r="AM23" s="61">
        <f t="shared" si="65"/>
        <v>4</v>
      </c>
      <c r="AN23" s="65" t="s">
        <v>72</v>
      </c>
      <c r="AO23" s="66">
        <f t="shared" si="66"/>
        <v>4</v>
      </c>
      <c r="AP23" s="65">
        <v>60.399999999999999</v>
      </c>
      <c r="AQ23" s="66">
        <f t="shared" si="67"/>
        <v>4</v>
      </c>
      <c r="AR23" s="67">
        <v>1</v>
      </c>
      <c r="AS23" s="66">
        <f t="shared" si="68"/>
        <v>0</v>
      </c>
      <c r="AT23" s="67">
        <v>2.5</v>
      </c>
      <c r="AU23" s="66">
        <f t="shared" si="69"/>
        <v>0</v>
      </c>
      <c r="AV23" s="68">
        <v>8.3000000000000007</v>
      </c>
      <c r="AW23" s="61">
        <f t="shared" si="70"/>
        <v>2</v>
      </c>
      <c r="AX23" s="61" t="s">
        <v>64</v>
      </c>
      <c r="AY23" s="61">
        <f t="shared" si="71"/>
        <v>4</v>
      </c>
      <c r="AZ23" s="61" t="s">
        <v>64</v>
      </c>
      <c r="BA23" s="61">
        <f t="shared" si="72"/>
        <v>0.5</v>
      </c>
      <c r="BB23" s="61" t="s">
        <v>64</v>
      </c>
      <c r="BC23" s="61">
        <f t="shared" si="73"/>
        <v>0.5</v>
      </c>
      <c r="BD23" s="61" t="s">
        <v>64</v>
      </c>
      <c r="BE23" s="61">
        <f t="shared" si="74"/>
        <v>0.5</v>
      </c>
      <c r="BF23" s="61" t="s">
        <v>64</v>
      </c>
      <c r="BG23" s="61">
        <f t="shared" si="75"/>
        <v>0.5</v>
      </c>
      <c r="BH23" s="61" t="s">
        <v>64</v>
      </c>
      <c r="BI23" s="61">
        <f t="shared" si="76"/>
        <v>0.5</v>
      </c>
      <c r="BJ23" s="61" t="s">
        <v>64</v>
      </c>
      <c r="BK23" s="61">
        <f t="shared" si="77"/>
        <v>4</v>
      </c>
      <c r="BL23" s="61">
        <v>2</v>
      </c>
      <c r="BM23" s="62">
        <f t="shared" si="78"/>
        <v>1</v>
      </c>
      <c r="BN23" s="69">
        <v>988.51999999999998</v>
      </c>
      <c r="BO23" s="69">
        <v>693.06999999999994</v>
      </c>
      <c r="BP23" s="70">
        <f t="shared" si="79"/>
        <v>-2</v>
      </c>
      <c r="BQ23" s="64">
        <v>6</v>
      </c>
      <c r="BR23" s="61">
        <f t="shared" si="80"/>
        <v>6</v>
      </c>
      <c r="BS23" s="61">
        <v>1</v>
      </c>
      <c r="BT23" s="61">
        <f t="shared" si="81"/>
        <v>0.5</v>
      </c>
      <c r="BU23" s="71">
        <v>257.10000000000002</v>
      </c>
      <c r="BV23" s="71">
        <v>215.46000000000001</v>
      </c>
      <c r="BW23" s="61">
        <f t="shared" si="82"/>
        <v>-2</v>
      </c>
      <c r="BX23" s="72">
        <v>88167</v>
      </c>
      <c r="BY23" s="72">
        <v>101789</v>
      </c>
      <c r="BZ23" s="73">
        <f t="shared" si="83"/>
        <v>4</v>
      </c>
      <c r="CA23" s="61">
        <v>1</v>
      </c>
      <c r="CB23" s="61">
        <f t="shared" si="84"/>
        <v>0</v>
      </c>
      <c r="CC23" s="74">
        <v>181.15700000000001</v>
      </c>
      <c r="CD23" s="74">
        <v>337.43799999999999</v>
      </c>
      <c r="CE23" s="73">
        <f t="shared" si="85"/>
        <v>6</v>
      </c>
      <c r="CF23" s="75">
        <v>36931.491888651602</v>
      </c>
      <c r="CG23" s="75">
        <v>41859</v>
      </c>
      <c r="CH23" s="73">
        <f t="shared" si="86"/>
        <v>6</v>
      </c>
      <c r="CI23" s="76">
        <v>103.2</v>
      </c>
      <c r="CJ23" s="77">
        <v>109.8</v>
      </c>
      <c r="CK23" s="73">
        <f t="shared" si="87"/>
        <v>6</v>
      </c>
      <c r="CL23" s="61">
        <v>-2</v>
      </c>
      <c r="CM23" s="86">
        <v>54.200000000000003</v>
      </c>
      <c r="CN23" s="61">
        <f t="shared" si="88"/>
        <v>4</v>
      </c>
      <c r="CO23" s="86">
        <v>72.700000000000003</v>
      </c>
      <c r="CP23" s="61">
        <f t="shared" si="89"/>
        <v>4</v>
      </c>
      <c r="CQ23" s="87">
        <v>18.199999999999999</v>
      </c>
      <c r="CR23" s="80">
        <f t="shared" si="90"/>
        <v>-2</v>
      </c>
      <c r="CS23" s="81">
        <v>18.199999999999999</v>
      </c>
      <c r="CT23" s="64">
        <f t="shared" si="91"/>
        <v>1</v>
      </c>
      <c r="CU23" s="82">
        <f t="shared" si="94"/>
        <v>95.5</v>
      </c>
      <c r="CV23" s="83">
        <f t="shared" si="93"/>
        <v>20</v>
      </c>
      <c r="CW23" s="59"/>
      <c r="CX23" s="59"/>
      <c r="CZ23" s="59"/>
      <c r="DA23" s="59"/>
      <c r="DB23" s="59"/>
    </row>
    <row r="24" s="59" customFormat="1" ht="15">
      <c r="A24" s="60" t="s">
        <v>88</v>
      </c>
      <c r="B24" s="61" t="s">
        <v>64</v>
      </c>
      <c r="C24" s="61">
        <f t="shared" si="47"/>
        <v>4</v>
      </c>
      <c r="D24" s="61" t="s">
        <v>64</v>
      </c>
      <c r="E24" s="61">
        <f t="shared" si="48"/>
        <v>4</v>
      </c>
      <c r="F24" s="61">
        <v>7</v>
      </c>
      <c r="G24" s="61">
        <f t="shared" si="49"/>
        <v>3.5</v>
      </c>
      <c r="H24" s="61">
        <v>2</v>
      </c>
      <c r="I24" s="61">
        <f t="shared" si="50"/>
        <v>1</v>
      </c>
      <c r="J24" s="61" t="s">
        <v>64</v>
      </c>
      <c r="K24" s="61">
        <f t="shared" si="51"/>
        <v>4</v>
      </c>
      <c r="L24" s="61" t="s">
        <v>64</v>
      </c>
      <c r="M24" s="61">
        <f t="shared" si="52"/>
        <v>0.5</v>
      </c>
      <c r="N24" s="61" t="s">
        <v>64</v>
      </c>
      <c r="O24" s="61">
        <f t="shared" si="53"/>
        <v>0.5</v>
      </c>
      <c r="P24" s="61" t="s">
        <v>64</v>
      </c>
      <c r="Q24" s="61">
        <f t="shared" si="54"/>
        <v>0.5</v>
      </c>
      <c r="R24" s="61" t="s">
        <v>64</v>
      </c>
      <c r="S24" s="61">
        <f t="shared" si="55"/>
        <v>0.5</v>
      </c>
      <c r="T24" s="61" t="s">
        <v>64</v>
      </c>
      <c r="U24" s="61">
        <f t="shared" si="56"/>
        <v>4</v>
      </c>
      <c r="V24" s="61" t="s">
        <v>64</v>
      </c>
      <c r="W24" s="61">
        <f t="shared" si="57"/>
        <v>0.5</v>
      </c>
      <c r="X24" s="61">
        <v>7</v>
      </c>
      <c r="Y24" s="61">
        <f t="shared" si="58"/>
        <v>7</v>
      </c>
      <c r="Z24" s="61" t="s">
        <v>64</v>
      </c>
      <c r="AA24" s="61">
        <f t="shared" si="59"/>
        <v>4</v>
      </c>
      <c r="AB24" s="61"/>
      <c r="AC24" s="61">
        <f t="shared" si="60"/>
        <v>0</v>
      </c>
      <c r="AD24" s="61" t="s">
        <v>64</v>
      </c>
      <c r="AE24" s="61">
        <f t="shared" si="61"/>
        <v>4</v>
      </c>
      <c r="AF24" s="61" t="s">
        <v>64</v>
      </c>
      <c r="AG24" s="61">
        <f t="shared" si="62"/>
        <v>4</v>
      </c>
      <c r="AH24" s="61">
        <v>0</v>
      </c>
      <c r="AI24" s="61">
        <f t="shared" si="63"/>
        <v>0</v>
      </c>
      <c r="AJ24" s="61" t="s">
        <v>64</v>
      </c>
      <c r="AK24" s="61">
        <f t="shared" si="64"/>
        <v>4</v>
      </c>
      <c r="AL24" s="90" t="s">
        <v>65</v>
      </c>
      <c r="AM24" s="61">
        <f t="shared" si="65"/>
        <v>4</v>
      </c>
      <c r="AN24" s="65" t="s">
        <v>72</v>
      </c>
      <c r="AO24" s="66">
        <f t="shared" si="66"/>
        <v>4</v>
      </c>
      <c r="AP24" s="65">
        <v>66.900000000000006</v>
      </c>
      <c r="AQ24" s="66">
        <f t="shared" si="67"/>
        <v>4</v>
      </c>
      <c r="AR24" s="67" t="s">
        <v>73</v>
      </c>
      <c r="AS24" s="66">
        <f t="shared" si="68"/>
        <v>4</v>
      </c>
      <c r="AT24" s="67">
        <v>2.3999999999999999</v>
      </c>
      <c r="AU24" s="66">
        <f t="shared" si="69"/>
        <v>0</v>
      </c>
      <c r="AV24" s="68">
        <v>9.0999999999999996</v>
      </c>
      <c r="AW24" s="61">
        <f t="shared" si="70"/>
        <v>2</v>
      </c>
      <c r="AX24" s="61" t="s">
        <v>64</v>
      </c>
      <c r="AY24" s="61">
        <f t="shared" si="71"/>
        <v>4</v>
      </c>
      <c r="AZ24" s="61" t="s">
        <v>64</v>
      </c>
      <c r="BA24" s="61">
        <f t="shared" si="72"/>
        <v>0.5</v>
      </c>
      <c r="BB24" s="61" t="s">
        <v>64</v>
      </c>
      <c r="BC24" s="61">
        <f t="shared" si="73"/>
        <v>0.5</v>
      </c>
      <c r="BD24" s="61" t="s">
        <v>64</v>
      </c>
      <c r="BE24" s="61">
        <f t="shared" si="74"/>
        <v>0.5</v>
      </c>
      <c r="BF24" s="61" t="s">
        <v>64</v>
      </c>
      <c r="BG24" s="61">
        <f t="shared" si="75"/>
        <v>0.5</v>
      </c>
      <c r="BH24" s="61" t="s">
        <v>64</v>
      </c>
      <c r="BI24" s="61">
        <f t="shared" si="76"/>
        <v>0.5</v>
      </c>
      <c r="BJ24" s="61" t="s">
        <v>64</v>
      </c>
      <c r="BK24" s="61">
        <f t="shared" si="77"/>
        <v>4</v>
      </c>
      <c r="BL24" s="61">
        <v>2</v>
      </c>
      <c r="BM24" s="62">
        <f t="shared" si="78"/>
        <v>1</v>
      </c>
      <c r="BN24" s="69">
        <v>2208.6999999999998</v>
      </c>
      <c r="BO24" s="69">
        <v>1653.3</v>
      </c>
      <c r="BP24" s="70">
        <f t="shared" si="79"/>
        <v>-2</v>
      </c>
      <c r="BQ24" s="64">
        <v>2</v>
      </c>
      <c r="BR24" s="61">
        <f t="shared" si="80"/>
        <v>2</v>
      </c>
      <c r="BS24" s="61">
        <v>0</v>
      </c>
      <c r="BT24" s="61">
        <f t="shared" si="81"/>
        <v>0</v>
      </c>
      <c r="BU24" s="71">
        <v>257.10000000000002</v>
      </c>
      <c r="BV24" s="71">
        <v>297.69</v>
      </c>
      <c r="BW24" s="61">
        <f t="shared" si="82"/>
        <v>4</v>
      </c>
      <c r="BX24" s="72">
        <v>491965</v>
      </c>
      <c r="BY24" s="72">
        <v>252819</v>
      </c>
      <c r="BZ24" s="73">
        <f t="shared" si="83"/>
        <v>-2</v>
      </c>
      <c r="CA24" s="61">
        <v>3</v>
      </c>
      <c r="CB24" s="61">
        <f t="shared" si="84"/>
        <v>0</v>
      </c>
      <c r="CC24" s="74">
        <v>2768.2660000000001</v>
      </c>
      <c r="CD24" s="74">
        <v>630.07000000000005</v>
      </c>
      <c r="CE24" s="73">
        <f t="shared" si="85"/>
        <v>-2</v>
      </c>
      <c r="CF24" s="75">
        <v>34977.518495996759</v>
      </c>
      <c r="CG24" s="75">
        <v>43159</v>
      </c>
      <c r="CH24" s="73">
        <f t="shared" si="86"/>
        <v>6</v>
      </c>
      <c r="CI24" s="76">
        <v>83.400000000000006</v>
      </c>
      <c r="CJ24" s="77">
        <v>112.59999999999999</v>
      </c>
      <c r="CK24" s="73">
        <f t="shared" si="87"/>
        <v>6</v>
      </c>
      <c r="CL24" s="61">
        <v>0</v>
      </c>
      <c r="CM24" s="78">
        <v>53.5</v>
      </c>
      <c r="CN24" s="61">
        <f t="shared" si="88"/>
        <v>4</v>
      </c>
      <c r="CO24" s="78">
        <v>50</v>
      </c>
      <c r="CP24" s="61">
        <f t="shared" si="89"/>
        <v>4</v>
      </c>
      <c r="CQ24" s="79">
        <v>12.5</v>
      </c>
      <c r="CR24" s="80">
        <f t="shared" si="90"/>
        <v>-2</v>
      </c>
      <c r="CS24" s="81">
        <v>12.5</v>
      </c>
      <c r="CT24" s="64">
        <f t="shared" si="91"/>
        <v>1</v>
      </c>
      <c r="CU24" s="82">
        <f t="shared" si="94"/>
        <v>94.5</v>
      </c>
      <c r="CV24" s="83">
        <f t="shared" si="93"/>
        <v>21</v>
      </c>
      <c r="CW24" s="59"/>
      <c r="CX24" s="59"/>
      <c r="CZ24" s="59"/>
      <c r="DA24" s="59"/>
      <c r="DB24" s="59"/>
    </row>
    <row r="25" s="59" customFormat="1" ht="15">
      <c r="A25" s="60" t="s">
        <v>89</v>
      </c>
      <c r="B25" s="61" t="s">
        <v>64</v>
      </c>
      <c r="C25" s="61">
        <f t="shared" si="47"/>
        <v>4</v>
      </c>
      <c r="D25" s="61" t="s">
        <v>64</v>
      </c>
      <c r="E25" s="61">
        <f t="shared" si="48"/>
        <v>4</v>
      </c>
      <c r="F25" s="61">
        <v>7</v>
      </c>
      <c r="G25" s="61">
        <f t="shared" si="49"/>
        <v>3.5</v>
      </c>
      <c r="H25" s="61">
        <v>4</v>
      </c>
      <c r="I25" s="61">
        <f t="shared" si="50"/>
        <v>2</v>
      </c>
      <c r="J25" s="61" t="s">
        <v>64</v>
      </c>
      <c r="K25" s="61">
        <f t="shared" si="51"/>
        <v>4</v>
      </c>
      <c r="L25" s="61" t="s">
        <v>64</v>
      </c>
      <c r="M25" s="61">
        <f t="shared" si="52"/>
        <v>0.5</v>
      </c>
      <c r="N25" s="61" t="s">
        <v>64</v>
      </c>
      <c r="O25" s="61">
        <f t="shared" si="53"/>
        <v>0.5</v>
      </c>
      <c r="P25" s="61" t="s">
        <v>64</v>
      </c>
      <c r="Q25" s="61">
        <f t="shared" si="54"/>
        <v>0.5</v>
      </c>
      <c r="R25" s="61" t="s">
        <v>64</v>
      </c>
      <c r="S25" s="61">
        <f t="shared" si="55"/>
        <v>0.5</v>
      </c>
      <c r="T25" s="61" t="s">
        <v>64</v>
      </c>
      <c r="U25" s="61">
        <f t="shared" si="56"/>
        <v>4</v>
      </c>
      <c r="V25" s="61" t="s">
        <v>64</v>
      </c>
      <c r="W25" s="61">
        <f t="shared" si="57"/>
        <v>0.5</v>
      </c>
      <c r="X25" s="61">
        <v>11</v>
      </c>
      <c r="Y25" s="61">
        <f t="shared" si="58"/>
        <v>11</v>
      </c>
      <c r="Z25" s="61" t="s">
        <v>64</v>
      </c>
      <c r="AA25" s="61">
        <f t="shared" si="59"/>
        <v>4</v>
      </c>
      <c r="AB25" s="61"/>
      <c r="AC25" s="61">
        <f t="shared" si="60"/>
        <v>0</v>
      </c>
      <c r="AD25" s="61" t="s">
        <v>64</v>
      </c>
      <c r="AE25" s="61">
        <f t="shared" si="61"/>
        <v>4</v>
      </c>
      <c r="AF25" s="61" t="s">
        <v>64</v>
      </c>
      <c r="AG25" s="61">
        <f t="shared" si="62"/>
        <v>4</v>
      </c>
      <c r="AH25" s="61">
        <v>0</v>
      </c>
      <c r="AI25" s="61">
        <f t="shared" si="63"/>
        <v>0</v>
      </c>
      <c r="AJ25" s="61" t="s">
        <v>64</v>
      </c>
      <c r="AK25" s="62">
        <f t="shared" si="64"/>
        <v>4</v>
      </c>
      <c r="AL25" s="63" t="s">
        <v>65</v>
      </c>
      <c r="AM25" s="64">
        <f t="shared" si="65"/>
        <v>4</v>
      </c>
      <c r="AN25" s="65">
        <v>0</v>
      </c>
      <c r="AO25" s="66">
        <f t="shared" si="66"/>
        <v>-2</v>
      </c>
      <c r="AP25" s="65">
        <v>57</v>
      </c>
      <c r="AQ25" s="66">
        <f t="shared" si="67"/>
        <v>4</v>
      </c>
      <c r="AR25" s="67">
        <v>1</v>
      </c>
      <c r="AS25" s="66">
        <f t="shared" si="68"/>
        <v>0</v>
      </c>
      <c r="AT25" s="67">
        <v>1.6000000000000001</v>
      </c>
      <c r="AU25" s="66">
        <f t="shared" si="69"/>
        <v>0</v>
      </c>
      <c r="AV25" s="68">
        <v>4.0999999999999996</v>
      </c>
      <c r="AW25" s="61">
        <f t="shared" si="70"/>
        <v>2</v>
      </c>
      <c r="AX25" s="61" t="s">
        <v>64</v>
      </c>
      <c r="AY25" s="61">
        <f t="shared" si="71"/>
        <v>4</v>
      </c>
      <c r="AZ25" s="61" t="s">
        <v>64</v>
      </c>
      <c r="BA25" s="61">
        <f t="shared" si="72"/>
        <v>0.5</v>
      </c>
      <c r="BB25" s="61" t="s">
        <v>64</v>
      </c>
      <c r="BC25" s="61">
        <f t="shared" si="73"/>
        <v>0.5</v>
      </c>
      <c r="BD25" s="61" t="s">
        <v>64</v>
      </c>
      <c r="BE25" s="61">
        <f t="shared" si="74"/>
        <v>0.5</v>
      </c>
      <c r="BF25" s="61" t="s">
        <v>64</v>
      </c>
      <c r="BG25" s="61">
        <f t="shared" si="75"/>
        <v>0.5</v>
      </c>
      <c r="BH25" s="61" t="s">
        <v>64</v>
      </c>
      <c r="BI25" s="61">
        <f t="shared" si="76"/>
        <v>0.5</v>
      </c>
      <c r="BJ25" s="61" t="s">
        <v>64</v>
      </c>
      <c r="BK25" s="61">
        <f t="shared" si="77"/>
        <v>4</v>
      </c>
      <c r="BL25" s="61">
        <v>4</v>
      </c>
      <c r="BM25" s="62">
        <f t="shared" si="78"/>
        <v>2</v>
      </c>
      <c r="BN25" s="69">
        <v>765.29999999999995</v>
      </c>
      <c r="BO25" s="69">
        <v>1240.0999999999999</v>
      </c>
      <c r="BP25" s="70">
        <f t="shared" si="79"/>
        <v>4</v>
      </c>
      <c r="BQ25" s="64">
        <v>0</v>
      </c>
      <c r="BR25" s="61">
        <f t="shared" si="80"/>
        <v>0</v>
      </c>
      <c r="BS25" s="61">
        <v>0</v>
      </c>
      <c r="BT25" s="61">
        <f t="shared" si="81"/>
        <v>0</v>
      </c>
      <c r="BU25" s="71">
        <v>257.10000000000002</v>
      </c>
      <c r="BV25" s="71">
        <v>178.00999999999999</v>
      </c>
      <c r="BW25" s="61">
        <f t="shared" si="82"/>
        <v>-2</v>
      </c>
      <c r="BX25" s="72">
        <v>53541</v>
      </c>
      <c r="BY25" s="72">
        <v>57045</v>
      </c>
      <c r="BZ25" s="73">
        <f t="shared" si="83"/>
        <v>4</v>
      </c>
      <c r="CA25" s="61">
        <v>3</v>
      </c>
      <c r="CB25" s="61">
        <f t="shared" si="84"/>
        <v>0</v>
      </c>
      <c r="CC25" s="74">
        <v>635.10799999999995</v>
      </c>
      <c r="CD25" s="74">
        <v>526.64400000000001</v>
      </c>
      <c r="CE25" s="73">
        <f t="shared" si="85"/>
        <v>-2</v>
      </c>
      <c r="CF25" s="75">
        <v>41764.18094172969</v>
      </c>
      <c r="CG25" s="75">
        <v>47211</v>
      </c>
      <c r="CH25" s="73">
        <f t="shared" si="86"/>
        <v>6</v>
      </c>
      <c r="CI25" s="76">
        <v>107.59999999999999</v>
      </c>
      <c r="CJ25" s="77">
        <v>111.2</v>
      </c>
      <c r="CK25" s="73">
        <f t="shared" si="87"/>
        <v>4</v>
      </c>
      <c r="CL25" s="61">
        <v>-2</v>
      </c>
      <c r="CM25" s="86">
        <v>50.899999999999999</v>
      </c>
      <c r="CN25" s="61">
        <f t="shared" si="88"/>
        <v>4</v>
      </c>
      <c r="CO25" s="86">
        <v>46.200000000000003</v>
      </c>
      <c r="CP25" s="61">
        <f t="shared" si="89"/>
        <v>2</v>
      </c>
      <c r="CQ25" s="87">
        <v>23.100000000000001</v>
      </c>
      <c r="CR25" s="80">
        <f t="shared" si="90"/>
        <v>1</v>
      </c>
      <c r="CS25" s="81">
        <v>46.200000000000003</v>
      </c>
      <c r="CT25" s="64">
        <f t="shared" si="91"/>
        <v>2</v>
      </c>
      <c r="CU25" s="82">
        <f t="shared" si="94"/>
        <v>92.5</v>
      </c>
      <c r="CV25" s="83">
        <f t="shared" si="93"/>
        <v>22</v>
      </c>
      <c r="CW25" s="59"/>
      <c r="CX25" s="59"/>
      <c r="CZ25" s="59"/>
      <c r="DA25" s="59"/>
      <c r="DB25" s="59"/>
    </row>
    <row r="26" s="59" customFormat="1" ht="15">
      <c r="A26" s="60" t="s">
        <v>90</v>
      </c>
      <c r="B26" s="61" t="s">
        <v>64</v>
      </c>
      <c r="C26" s="61">
        <f t="shared" si="47"/>
        <v>4</v>
      </c>
      <c r="D26" s="61" t="s">
        <v>64</v>
      </c>
      <c r="E26" s="61">
        <f t="shared" si="48"/>
        <v>4</v>
      </c>
      <c r="F26" s="61">
        <v>4</v>
      </c>
      <c r="G26" s="61">
        <f t="shared" si="49"/>
        <v>2</v>
      </c>
      <c r="H26" s="61">
        <v>0</v>
      </c>
      <c r="I26" s="61">
        <f t="shared" si="50"/>
        <v>0</v>
      </c>
      <c r="J26" s="61" t="s">
        <v>64</v>
      </c>
      <c r="K26" s="61">
        <f t="shared" si="51"/>
        <v>4</v>
      </c>
      <c r="L26" s="61" t="s">
        <v>64</v>
      </c>
      <c r="M26" s="61">
        <f t="shared" si="52"/>
        <v>0.5</v>
      </c>
      <c r="N26" s="61" t="s">
        <v>64</v>
      </c>
      <c r="O26" s="61">
        <f t="shared" si="53"/>
        <v>0.5</v>
      </c>
      <c r="P26" s="61" t="s">
        <v>64</v>
      </c>
      <c r="Q26" s="61">
        <f t="shared" si="54"/>
        <v>0.5</v>
      </c>
      <c r="R26" s="61" t="s">
        <v>64</v>
      </c>
      <c r="S26" s="61">
        <f t="shared" si="55"/>
        <v>0.5</v>
      </c>
      <c r="T26" s="61" t="s">
        <v>64</v>
      </c>
      <c r="U26" s="61">
        <f t="shared" si="56"/>
        <v>4</v>
      </c>
      <c r="V26" s="61" t="s">
        <v>64</v>
      </c>
      <c r="W26" s="61">
        <f t="shared" si="57"/>
        <v>0.5</v>
      </c>
      <c r="X26" s="61">
        <v>5</v>
      </c>
      <c r="Y26" s="61">
        <f t="shared" si="58"/>
        <v>5</v>
      </c>
      <c r="Z26" s="61" t="s">
        <v>64</v>
      </c>
      <c r="AA26" s="61">
        <f t="shared" si="59"/>
        <v>4</v>
      </c>
      <c r="AB26" s="61"/>
      <c r="AC26" s="61">
        <f t="shared" si="60"/>
        <v>0</v>
      </c>
      <c r="AD26" s="61" t="s">
        <v>64</v>
      </c>
      <c r="AE26" s="61">
        <f t="shared" si="61"/>
        <v>4</v>
      </c>
      <c r="AF26" s="61" t="s">
        <v>64</v>
      </c>
      <c r="AG26" s="61">
        <f t="shared" si="62"/>
        <v>4</v>
      </c>
      <c r="AH26" s="61">
        <v>0</v>
      </c>
      <c r="AI26" s="61">
        <f t="shared" si="63"/>
        <v>0</v>
      </c>
      <c r="AJ26" s="61" t="s">
        <v>64</v>
      </c>
      <c r="AK26" s="62">
        <f t="shared" si="64"/>
        <v>4</v>
      </c>
      <c r="AL26" s="63" t="s">
        <v>65</v>
      </c>
      <c r="AM26" s="64">
        <f t="shared" si="65"/>
        <v>4</v>
      </c>
      <c r="AN26" s="65">
        <v>0</v>
      </c>
      <c r="AO26" s="66">
        <f t="shared" si="66"/>
        <v>-2</v>
      </c>
      <c r="AP26" s="65">
        <v>78.799999999999997</v>
      </c>
      <c r="AQ26" s="66">
        <f t="shared" si="67"/>
        <v>4</v>
      </c>
      <c r="AR26" s="67">
        <v>1.5</v>
      </c>
      <c r="AS26" s="66">
        <f t="shared" si="68"/>
        <v>0</v>
      </c>
      <c r="AT26" s="67">
        <v>2</v>
      </c>
      <c r="AU26" s="66">
        <f t="shared" si="69"/>
        <v>0</v>
      </c>
      <c r="AV26" s="68">
        <v>2.3999999999999999</v>
      </c>
      <c r="AW26" s="61">
        <f t="shared" si="70"/>
        <v>2</v>
      </c>
      <c r="AX26" s="61" t="s">
        <v>64</v>
      </c>
      <c r="AY26" s="61">
        <f t="shared" si="71"/>
        <v>4</v>
      </c>
      <c r="AZ26" s="61" t="s">
        <v>64</v>
      </c>
      <c r="BA26" s="61">
        <f t="shared" si="72"/>
        <v>0.5</v>
      </c>
      <c r="BB26" s="61" t="s">
        <v>64</v>
      </c>
      <c r="BC26" s="61">
        <f t="shared" si="73"/>
        <v>0.5</v>
      </c>
      <c r="BD26" s="61" t="s">
        <v>64</v>
      </c>
      <c r="BE26" s="61">
        <f t="shared" si="74"/>
        <v>0.5</v>
      </c>
      <c r="BF26" s="61" t="s">
        <v>64</v>
      </c>
      <c r="BG26" s="61">
        <f t="shared" si="75"/>
        <v>0.5</v>
      </c>
      <c r="BH26" s="61" t="s">
        <v>64</v>
      </c>
      <c r="BI26" s="61">
        <f t="shared" si="76"/>
        <v>0.5</v>
      </c>
      <c r="BJ26" s="61" t="s">
        <v>64</v>
      </c>
      <c r="BK26" s="61">
        <f t="shared" si="77"/>
        <v>4</v>
      </c>
      <c r="BL26" s="61">
        <v>0</v>
      </c>
      <c r="BM26" s="62">
        <f t="shared" si="78"/>
        <v>0</v>
      </c>
      <c r="BN26" s="69">
        <v>2242</v>
      </c>
      <c r="BO26" s="69">
        <v>2800</v>
      </c>
      <c r="BP26" s="70">
        <f t="shared" si="79"/>
        <v>4</v>
      </c>
      <c r="BQ26" s="64">
        <v>0</v>
      </c>
      <c r="BR26" s="61">
        <f t="shared" si="80"/>
        <v>0</v>
      </c>
      <c r="BS26" s="61">
        <v>1</v>
      </c>
      <c r="BT26" s="61">
        <f t="shared" si="81"/>
        <v>0.5</v>
      </c>
      <c r="BU26" s="71">
        <v>257.10000000000002</v>
      </c>
      <c r="BV26" s="71">
        <v>202.86000000000001</v>
      </c>
      <c r="BW26" s="61">
        <f t="shared" si="82"/>
        <v>-2</v>
      </c>
      <c r="BX26" s="72">
        <v>201506</v>
      </c>
      <c r="BY26" s="72">
        <v>209358</v>
      </c>
      <c r="BZ26" s="73">
        <f t="shared" si="83"/>
        <v>2</v>
      </c>
      <c r="CA26" s="61">
        <v>1</v>
      </c>
      <c r="CB26" s="61">
        <f t="shared" si="84"/>
        <v>0</v>
      </c>
      <c r="CC26" s="74">
        <v>325.94600000000003</v>
      </c>
      <c r="CD26" s="74">
        <v>1115.278</v>
      </c>
      <c r="CE26" s="73">
        <f t="shared" si="85"/>
        <v>6</v>
      </c>
      <c r="CF26" s="75">
        <v>35354.209461562401</v>
      </c>
      <c r="CG26" s="75">
        <v>42335</v>
      </c>
      <c r="CH26" s="73">
        <f t="shared" si="86"/>
        <v>6</v>
      </c>
      <c r="CI26" s="76">
        <v>113.2</v>
      </c>
      <c r="CJ26" s="77">
        <v>116.5</v>
      </c>
      <c r="CK26" s="73">
        <f t="shared" si="87"/>
        <v>4</v>
      </c>
      <c r="CL26" s="61">
        <v>0</v>
      </c>
      <c r="CM26" s="86">
        <v>70.900000000000006</v>
      </c>
      <c r="CN26" s="61">
        <f t="shared" si="88"/>
        <v>4</v>
      </c>
      <c r="CO26" s="86">
        <v>78.599999999999994</v>
      </c>
      <c r="CP26" s="61">
        <f t="shared" si="89"/>
        <v>4</v>
      </c>
      <c r="CQ26" s="87">
        <v>14.300000000000001</v>
      </c>
      <c r="CR26" s="80">
        <f t="shared" si="90"/>
        <v>-2</v>
      </c>
      <c r="CS26" s="81">
        <v>14.300000000000001</v>
      </c>
      <c r="CT26" s="64">
        <f t="shared" si="91"/>
        <v>1</v>
      </c>
      <c r="CU26" s="82">
        <f t="shared" si="94"/>
        <v>87.5</v>
      </c>
      <c r="CV26" s="83">
        <f t="shared" si="93"/>
        <v>23</v>
      </c>
      <c r="CW26" s="59"/>
      <c r="CX26" s="59"/>
      <c r="CZ26" s="59"/>
      <c r="DA26" s="59"/>
      <c r="DB26" s="59"/>
    </row>
    <row r="27" s="59" customFormat="1" ht="15">
      <c r="A27" s="60" t="s">
        <v>91</v>
      </c>
      <c r="B27" s="61" t="s">
        <v>64</v>
      </c>
      <c r="C27" s="61">
        <f t="shared" si="47"/>
        <v>4</v>
      </c>
      <c r="D27" s="61" t="s">
        <v>64</v>
      </c>
      <c r="E27" s="61">
        <f t="shared" si="48"/>
        <v>4</v>
      </c>
      <c r="F27" s="61">
        <v>12</v>
      </c>
      <c r="G27" s="61">
        <f t="shared" si="49"/>
        <v>6</v>
      </c>
      <c r="H27" s="61">
        <v>3</v>
      </c>
      <c r="I27" s="61">
        <f t="shared" si="50"/>
        <v>1.5</v>
      </c>
      <c r="J27" s="61" t="s">
        <v>64</v>
      </c>
      <c r="K27" s="61">
        <f t="shared" si="51"/>
        <v>4</v>
      </c>
      <c r="L27" s="61" t="s">
        <v>64</v>
      </c>
      <c r="M27" s="61">
        <f t="shared" si="52"/>
        <v>0.5</v>
      </c>
      <c r="N27" s="61" t="s">
        <v>64</v>
      </c>
      <c r="O27" s="61">
        <f t="shared" si="53"/>
        <v>0.5</v>
      </c>
      <c r="P27" s="61" t="s">
        <v>64</v>
      </c>
      <c r="Q27" s="61">
        <f t="shared" si="54"/>
        <v>0.5</v>
      </c>
      <c r="R27" s="61" t="s">
        <v>64</v>
      </c>
      <c r="S27" s="61">
        <f t="shared" si="55"/>
        <v>0.5</v>
      </c>
      <c r="T27" s="61" t="s">
        <v>64</v>
      </c>
      <c r="U27" s="61">
        <f t="shared" si="56"/>
        <v>4</v>
      </c>
      <c r="V27" s="61" t="s">
        <v>64</v>
      </c>
      <c r="W27" s="61">
        <f t="shared" si="57"/>
        <v>0.5</v>
      </c>
      <c r="X27" s="61">
        <v>6</v>
      </c>
      <c r="Y27" s="61">
        <f t="shared" si="58"/>
        <v>6</v>
      </c>
      <c r="Z27" s="61" t="s">
        <v>64</v>
      </c>
      <c r="AA27" s="61">
        <f t="shared" si="59"/>
        <v>4</v>
      </c>
      <c r="AB27" s="61"/>
      <c r="AC27" s="61">
        <f t="shared" si="60"/>
        <v>0</v>
      </c>
      <c r="AD27" s="61" t="s">
        <v>64</v>
      </c>
      <c r="AE27" s="61">
        <f t="shared" si="61"/>
        <v>4</v>
      </c>
      <c r="AF27" s="61" t="s">
        <v>64</v>
      </c>
      <c r="AG27" s="61">
        <f t="shared" si="62"/>
        <v>4</v>
      </c>
      <c r="AH27" s="61">
        <v>0</v>
      </c>
      <c r="AI27" s="61">
        <f t="shared" si="63"/>
        <v>0</v>
      </c>
      <c r="AJ27" s="61" t="s">
        <v>64</v>
      </c>
      <c r="AK27" s="62">
        <f t="shared" si="64"/>
        <v>4</v>
      </c>
      <c r="AL27" s="63">
        <v>6</v>
      </c>
      <c r="AM27" s="64">
        <f t="shared" si="65"/>
        <v>-2</v>
      </c>
      <c r="AN27" s="65" t="s">
        <v>72</v>
      </c>
      <c r="AO27" s="66">
        <f t="shared" si="66"/>
        <v>4</v>
      </c>
      <c r="AP27" s="65">
        <v>71.299999999999997</v>
      </c>
      <c r="AQ27" s="66">
        <f t="shared" si="67"/>
        <v>4</v>
      </c>
      <c r="AR27" s="67">
        <v>1</v>
      </c>
      <c r="AS27" s="66">
        <f t="shared" si="68"/>
        <v>0</v>
      </c>
      <c r="AT27" s="67">
        <v>1.8999999999999999</v>
      </c>
      <c r="AU27" s="66">
        <f t="shared" si="69"/>
        <v>0</v>
      </c>
      <c r="AV27" s="68">
        <v>5.2999999999999998</v>
      </c>
      <c r="AW27" s="61">
        <f t="shared" si="70"/>
        <v>2</v>
      </c>
      <c r="AX27" s="61" t="s">
        <v>64</v>
      </c>
      <c r="AY27" s="61">
        <f t="shared" si="71"/>
        <v>4</v>
      </c>
      <c r="AZ27" s="61" t="s">
        <v>64</v>
      </c>
      <c r="BA27" s="61">
        <f t="shared" si="72"/>
        <v>0.5</v>
      </c>
      <c r="BB27" s="61" t="s">
        <v>64</v>
      </c>
      <c r="BC27" s="61">
        <f t="shared" si="73"/>
        <v>0.5</v>
      </c>
      <c r="BD27" s="61" t="s">
        <v>64</v>
      </c>
      <c r="BE27" s="61">
        <f t="shared" si="74"/>
        <v>0.5</v>
      </c>
      <c r="BF27" s="61" t="s">
        <v>64</v>
      </c>
      <c r="BG27" s="61">
        <f t="shared" si="75"/>
        <v>0.5</v>
      </c>
      <c r="BH27" s="61" t="s">
        <v>64</v>
      </c>
      <c r="BI27" s="61">
        <f t="shared" si="76"/>
        <v>0.5</v>
      </c>
      <c r="BJ27" s="61" t="s">
        <v>64</v>
      </c>
      <c r="BK27" s="61">
        <f t="shared" si="77"/>
        <v>4</v>
      </c>
      <c r="BL27" s="61">
        <v>4</v>
      </c>
      <c r="BM27" s="62">
        <f t="shared" si="78"/>
        <v>2</v>
      </c>
      <c r="BN27" s="69">
        <v>3161.4099999999999</v>
      </c>
      <c r="BO27" s="69">
        <v>2271.71</v>
      </c>
      <c r="BP27" s="70">
        <f t="shared" si="79"/>
        <v>-2</v>
      </c>
      <c r="BQ27" s="64">
        <v>2</v>
      </c>
      <c r="BR27" s="61">
        <f t="shared" si="80"/>
        <v>2</v>
      </c>
      <c r="BS27" s="61">
        <v>0</v>
      </c>
      <c r="BT27" s="61">
        <f t="shared" si="81"/>
        <v>0</v>
      </c>
      <c r="BU27" s="71">
        <v>257.10000000000002</v>
      </c>
      <c r="BV27" s="71">
        <v>207.68000000000001</v>
      </c>
      <c r="BW27" s="61">
        <f t="shared" si="82"/>
        <v>-2</v>
      </c>
      <c r="BX27" s="72">
        <v>98847</v>
      </c>
      <c r="BY27" s="72">
        <v>105402</v>
      </c>
      <c r="BZ27" s="73">
        <f t="shared" si="83"/>
        <v>4</v>
      </c>
      <c r="CA27" s="61">
        <v>2</v>
      </c>
      <c r="CB27" s="61">
        <f t="shared" si="84"/>
        <v>0</v>
      </c>
      <c r="CC27" s="74">
        <v>1382.537</v>
      </c>
      <c r="CD27" s="74">
        <v>641.99900000000002</v>
      </c>
      <c r="CE27" s="73">
        <f t="shared" si="85"/>
        <v>-2</v>
      </c>
      <c r="CF27" s="75">
        <v>39051.995406017108</v>
      </c>
      <c r="CG27" s="75">
        <v>44867</v>
      </c>
      <c r="CH27" s="73">
        <f t="shared" si="86"/>
        <v>6</v>
      </c>
      <c r="CI27" s="76">
        <v>106.40000000000001</v>
      </c>
      <c r="CJ27" s="77">
        <v>110.90000000000001</v>
      </c>
      <c r="CK27" s="73">
        <f t="shared" si="87"/>
        <v>4</v>
      </c>
      <c r="CL27" s="61">
        <v>-2</v>
      </c>
      <c r="CM27" s="86">
        <v>62.299999999999997</v>
      </c>
      <c r="CN27" s="61">
        <f t="shared" si="88"/>
        <v>4</v>
      </c>
      <c r="CO27" s="86">
        <v>69.200000000000003</v>
      </c>
      <c r="CP27" s="61">
        <f t="shared" si="89"/>
        <v>4</v>
      </c>
      <c r="CQ27" s="87">
        <v>7.7000000000000002</v>
      </c>
      <c r="CR27" s="80">
        <f t="shared" si="90"/>
        <v>-2</v>
      </c>
      <c r="CS27" s="81">
        <v>61.5</v>
      </c>
      <c r="CT27" s="64">
        <f t="shared" si="91"/>
        <v>4</v>
      </c>
      <c r="CU27" s="82">
        <f t="shared" si="94"/>
        <v>86.5</v>
      </c>
      <c r="CV27" s="83">
        <f t="shared" si="93"/>
        <v>24</v>
      </c>
      <c r="CW27" s="59"/>
      <c r="CX27" s="59"/>
      <c r="CZ27" s="59"/>
      <c r="DA27" s="59"/>
      <c r="DB27" s="59"/>
    </row>
    <row r="28" s="59" customFormat="1" ht="15">
      <c r="A28" s="60" t="s">
        <v>92</v>
      </c>
      <c r="B28" s="61" t="s">
        <v>64</v>
      </c>
      <c r="C28" s="61">
        <f t="shared" si="47"/>
        <v>4</v>
      </c>
      <c r="D28" s="61" t="s">
        <v>64</v>
      </c>
      <c r="E28" s="61">
        <f t="shared" si="48"/>
        <v>4</v>
      </c>
      <c r="F28" s="61">
        <v>3</v>
      </c>
      <c r="G28" s="61">
        <f t="shared" si="49"/>
        <v>1.5</v>
      </c>
      <c r="H28" s="61">
        <v>4</v>
      </c>
      <c r="I28" s="61">
        <f t="shared" si="50"/>
        <v>2</v>
      </c>
      <c r="J28" s="61" t="s">
        <v>64</v>
      </c>
      <c r="K28" s="61">
        <f t="shared" si="51"/>
        <v>4</v>
      </c>
      <c r="L28" s="61" t="s">
        <v>64</v>
      </c>
      <c r="M28" s="61">
        <f t="shared" si="52"/>
        <v>0.5</v>
      </c>
      <c r="N28" s="61" t="s">
        <v>64</v>
      </c>
      <c r="O28" s="61">
        <f t="shared" si="53"/>
        <v>0.5</v>
      </c>
      <c r="P28" s="61" t="s">
        <v>64</v>
      </c>
      <c r="Q28" s="61">
        <f t="shared" si="54"/>
        <v>0.5</v>
      </c>
      <c r="R28" s="61" t="s">
        <v>64</v>
      </c>
      <c r="S28" s="61">
        <f t="shared" si="55"/>
        <v>0.5</v>
      </c>
      <c r="T28" s="61" t="s">
        <v>64</v>
      </c>
      <c r="U28" s="61">
        <f t="shared" si="56"/>
        <v>4</v>
      </c>
      <c r="V28" s="61" t="s">
        <v>64</v>
      </c>
      <c r="W28" s="61">
        <f t="shared" si="57"/>
        <v>0.5</v>
      </c>
      <c r="X28" s="61">
        <v>6</v>
      </c>
      <c r="Y28" s="61">
        <f t="shared" si="58"/>
        <v>6</v>
      </c>
      <c r="Z28" s="61" t="s">
        <v>64</v>
      </c>
      <c r="AA28" s="61">
        <f t="shared" si="59"/>
        <v>4</v>
      </c>
      <c r="AB28" s="61"/>
      <c r="AC28" s="61">
        <f t="shared" si="60"/>
        <v>0</v>
      </c>
      <c r="AD28" s="61" t="s">
        <v>64</v>
      </c>
      <c r="AE28" s="61">
        <f t="shared" si="61"/>
        <v>4</v>
      </c>
      <c r="AF28" s="61" t="s">
        <v>64</v>
      </c>
      <c r="AG28" s="61">
        <f t="shared" si="62"/>
        <v>4</v>
      </c>
      <c r="AH28" s="61">
        <v>0</v>
      </c>
      <c r="AI28" s="61">
        <f t="shared" si="63"/>
        <v>0</v>
      </c>
      <c r="AJ28" s="61" t="s">
        <v>64</v>
      </c>
      <c r="AK28" s="62">
        <f t="shared" si="64"/>
        <v>4</v>
      </c>
      <c r="AL28" s="63" t="s">
        <v>65</v>
      </c>
      <c r="AM28" s="64">
        <f t="shared" si="65"/>
        <v>4</v>
      </c>
      <c r="AN28" s="65">
        <v>0</v>
      </c>
      <c r="AO28" s="66">
        <f t="shared" si="66"/>
        <v>-2</v>
      </c>
      <c r="AP28" s="65">
        <v>71.099999999999994</v>
      </c>
      <c r="AQ28" s="66">
        <f t="shared" si="67"/>
        <v>4</v>
      </c>
      <c r="AR28" s="67">
        <v>2</v>
      </c>
      <c r="AS28" s="66">
        <f t="shared" si="68"/>
        <v>0</v>
      </c>
      <c r="AT28" s="67">
        <v>1.8999999999999999</v>
      </c>
      <c r="AU28" s="66">
        <f t="shared" si="69"/>
        <v>0</v>
      </c>
      <c r="AV28" s="91">
        <v>1.5</v>
      </c>
      <c r="AW28" s="61">
        <f t="shared" si="70"/>
        <v>2</v>
      </c>
      <c r="AX28" s="61" t="s">
        <v>64</v>
      </c>
      <c r="AY28" s="61">
        <f t="shared" si="71"/>
        <v>4</v>
      </c>
      <c r="AZ28" s="61" t="s">
        <v>64</v>
      </c>
      <c r="BA28" s="61">
        <f t="shared" si="72"/>
        <v>0.5</v>
      </c>
      <c r="BB28" s="61" t="s">
        <v>64</v>
      </c>
      <c r="BC28" s="61">
        <f t="shared" si="73"/>
        <v>0.5</v>
      </c>
      <c r="BD28" s="61" t="s">
        <v>64</v>
      </c>
      <c r="BE28" s="61">
        <f t="shared" si="74"/>
        <v>0.5</v>
      </c>
      <c r="BF28" s="61" t="s">
        <v>64</v>
      </c>
      <c r="BG28" s="61">
        <f t="shared" si="75"/>
        <v>0.5</v>
      </c>
      <c r="BH28" s="61" t="s">
        <v>64</v>
      </c>
      <c r="BI28" s="61">
        <f t="shared" si="76"/>
        <v>0.5</v>
      </c>
      <c r="BJ28" s="61" t="s">
        <v>64</v>
      </c>
      <c r="BK28" s="61">
        <f t="shared" si="77"/>
        <v>4</v>
      </c>
      <c r="BL28" s="61">
        <v>4</v>
      </c>
      <c r="BM28" s="62">
        <f t="shared" si="78"/>
        <v>2</v>
      </c>
      <c r="BN28" s="69">
        <v>794</v>
      </c>
      <c r="BO28" s="69">
        <v>1232.8</v>
      </c>
      <c r="BP28" s="70">
        <f t="shared" si="79"/>
        <v>4</v>
      </c>
      <c r="BQ28" s="64">
        <v>0</v>
      </c>
      <c r="BR28" s="61">
        <f t="shared" si="80"/>
        <v>0</v>
      </c>
      <c r="BS28" s="61">
        <v>0</v>
      </c>
      <c r="BT28" s="61">
        <f t="shared" si="81"/>
        <v>0</v>
      </c>
      <c r="BU28" s="71">
        <v>257.10000000000002</v>
      </c>
      <c r="BV28" s="71">
        <v>214.12</v>
      </c>
      <c r="BW28" s="61">
        <f t="shared" si="82"/>
        <v>-2</v>
      </c>
      <c r="BX28" s="72">
        <v>55921</v>
      </c>
      <c r="BY28" s="72">
        <v>91000</v>
      </c>
      <c r="BZ28" s="73">
        <f t="shared" si="83"/>
        <v>4</v>
      </c>
      <c r="CA28" s="61">
        <v>1</v>
      </c>
      <c r="CB28" s="61">
        <f t="shared" si="84"/>
        <v>0</v>
      </c>
      <c r="CC28" s="74">
        <v>306.75900000000001</v>
      </c>
      <c r="CD28" s="74">
        <v>72.623000000000005</v>
      </c>
      <c r="CE28" s="73">
        <f t="shared" si="85"/>
        <v>-2</v>
      </c>
      <c r="CF28" s="75">
        <v>31363.967257461496</v>
      </c>
      <c r="CG28" s="75">
        <v>36360</v>
      </c>
      <c r="CH28" s="73">
        <f t="shared" si="86"/>
        <v>6</v>
      </c>
      <c r="CI28" s="76">
        <v>112.09999999999999</v>
      </c>
      <c r="CJ28" s="77">
        <v>116.3</v>
      </c>
      <c r="CK28" s="73">
        <f t="shared" si="87"/>
        <v>4</v>
      </c>
      <c r="CL28" s="61">
        <v>-2</v>
      </c>
      <c r="CM28" s="86">
        <v>56.600000000000001</v>
      </c>
      <c r="CN28" s="61">
        <f t="shared" si="88"/>
        <v>4</v>
      </c>
      <c r="CO28" s="86">
        <v>90.900000000000006</v>
      </c>
      <c r="CP28" s="61">
        <f t="shared" si="89"/>
        <v>4</v>
      </c>
      <c r="CQ28" s="87">
        <v>9.0999999999999996</v>
      </c>
      <c r="CR28" s="80">
        <f t="shared" si="90"/>
        <v>-2</v>
      </c>
      <c r="CS28" s="81">
        <v>27.300000000000001</v>
      </c>
      <c r="CT28" s="64">
        <f t="shared" si="91"/>
        <v>1</v>
      </c>
      <c r="CU28" s="82">
        <f t="shared" si="94"/>
        <v>83.5</v>
      </c>
      <c r="CV28" s="83">
        <f t="shared" si="93"/>
        <v>25</v>
      </c>
      <c r="CW28" s="59"/>
      <c r="CX28" s="59"/>
      <c r="CZ28" s="59"/>
      <c r="DA28" s="59"/>
      <c r="DB28" s="59"/>
    </row>
    <row r="29" s="59" customFormat="1" ht="15">
      <c r="A29" s="60" t="s">
        <v>93</v>
      </c>
      <c r="B29" s="61" t="s">
        <v>64</v>
      </c>
      <c r="C29" s="61">
        <f t="shared" si="47"/>
        <v>4</v>
      </c>
      <c r="D29" s="61" t="s">
        <v>64</v>
      </c>
      <c r="E29" s="61">
        <f t="shared" si="48"/>
        <v>4</v>
      </c>
      <c r="F29" s="61">
        <v>2</v>
      </c>
      <c r="G29" s="61">
        <f t="shared" si="49"/>
        <v>1</v>
      </c>
      <c r="H29" s="61">
        <v>0</v>
      </c>
      <c r="I29" s="61">
        <f t="shared" si="50"/>
        <v>0</v>
      </c>
      <c r="J29" s="61" t="s">
        <v>64</v>
      </c>
      <c r="K29" s="61">
        <f t="shared" si="51"/>
        <v>4</v>
      </c>
      <c r="L29" s="61" t="s">
        <v>64</v>
      </c>
      <c r="M29" s="61">
        <f t="shared" si="52"/>
        <v>0.5</v>
      </c>
      <c r="N29" s="61" t="s">
        <v>65</v>
      </c>
      <c r="O29" s="61">
        <f t="shared" si="53"/>
        <v>0</v>
      </c>
      <c r="P29" s="61" t="s">
        <v>64</v>
      </c>
      <c r="Q29" s="61">
        <f t="shared" si="54"/>
        <v>0.5</v>
      </c>
      <c r="R29" s="61" t="s">
        <v>64</v>
      </c>
      <c r="S29" s="61">
        <f t="shared" si="55"/>
        <v>0.5</v>
      </c>
      <c r="T29" s="61" t="s">
        <v>64</v>
      </c>
      <c r="U29" s="61">
        <f t="shared" si="56"/>
        <v>4</v>
      </c>
      <c r="V29" s="61" t="s">
        <v>64</v>
      </c>
      <c r="W29" s="61">
        <f t="shared" si="57"/>
        <v>0.5</v>
      </c>
      <c r="X29" s="61">
        <v>6</v>
      </c>
      <c r="Y29" s="61">
        <f t="shared" si="58"/>
        <v>6</v>
      </c>
      <c r="Z29" s="61" t="s">
        <v>64</v>
      </c>
      <c r="AA29" s="61">
        <f t="shared" si="59"/>
        <v>4</v>
      </c>
      <c r="AB29" s="61"/>
      <c r="AC29" s="61">
        <f t="shared" si="60"/>
        <v>0</v>
      </c>
      <c r="AD29" s="61" t="s">
        <v>64</v>
      </c>
      <c r="AE29" s="61">
        <f t="shared" si="61"/>
        <v>4</v>
      </c>
      <c r="AF29" s="61" t="s">
        <v>64</v>
      </c>
      <c r="AG29" s="61">
        <f t="shared" si="62"/>
        <v>4</v>
      </c>
      <c r="AH29" s="61">
        <v>0</v>
      </c>
      <c r="AI29" s="61">
        <f t="shared" si="63"/>
        <v>0</v>
      </c>
      <c r="AJ29" s="61" t="s">
        <v>64</v>
      </c>
      <c r="AK29" s="61">
        <f t="shared" si="64"/>
        <v>4</v>
      </c>
      <c r="AL29" s="90" t="s">
        <v>65</v>
      </c>
      <c r="AM29" s="61">
        <f t="shared" si="65"/>
        <v>4</v>
      </c>
      <c r="AN29" s="65">
        <v>0</v>
      </c>
      <c r="AO29" s="66">
        <f t="shared" si="66"/>
        <v>-2</v>
      </c>
      <c r="AP29" s="65">
        <v>59</v>
      </c>
      <c r="AQ29" s="66">
        <f t="shared" si="67"/>
        <v>4</v>
      </c>
      <c r="AR29" s="67">
        <v>1</v>
      </c>
      <c r="AS29" s="66">
        <f t="shared" si="68"/>
        <v>0</v>
      </c>
      <c r="AT29" s="67">
        <v>1.5</v>
      </c>
      <c r="AU29" s="66">
        <f>IF(AT29&lt;=0.99,-2,IF(AT29&lt;=2.99,0,IF(AT29&gt;=3,4)))</f>
        <v>0</v>
      </c>
      <c r="AV29" s="91">
        <v>0</v>
      </c>
      <c r="AW29" s="61">
        <f t="shared" si="70"/>
        <v>2</v>
      </c>
      <c r="AX29" s="61" t="s">
        <v>64</v>
      </c>
      <c r="AY29" s="61">
        <f t="shared" si="71"/>
        <v>4</v>
      </c>
      <c r="AZ29" s="61" t="s">
        <v>64</v>
      </c>
      <c r="BA29" s="61">
        <f t="shared" si="72"/>
        <v>0.5</v>
      </c>
      <c r="BB29" s="61" t="s">
        <v>64</v>
      </c>
      <c r="BC29" s="61">
        <f t="shared" si="73"/>
        <v>0.5</v>
      </c>
      <c r="BD29" s="61" t="s">
        <v>64</v>
      </c>
      <c r="BE29" s="61">
        <f t="shared" si="74"/>
        <v>0.5</v>
      </c>
      <c r="BF29" s="61" t="s">
        <v>64</v>
      </c>
      <c r="BG29" s="61">
        <f t="shared" si="75"/>
        <v>0.5</v>
      </c>
      <c r="BH29" s="61" t="s">
        <v>64</v>
      </c>
      <c r="BI29" s="61">
        <f t="shared" si="76"/>
        <v>0.5</v>
      </c>
      <c r="BJ29" s="61" t="s">
        <v>64</v>
      </c>
      <c r="BK29" s="61">
        <f t="shared" si="77"/>
        <v>4</v>
      </c>
      <c r="BL29" s="61">
        <v>3</v>
      </c>
      <c r="BM29" s="62">
        <f t="shared" si="78"/>
        <v>1.5</v>
      </c>
      <c r="BN29" s="69">
        <v>986.59999999999991</v>
      </c>
      <c r="BO29" s="69">
        <v>1274.97</v>
      </c>
      <c r="BP29" s="70">
        <f t="shared" si="79"/>
        <v>4</v>
      </c>
      <c r="BQ29" s="64">
        <v>3</v>
      </c>
      <c r="BR29" s="61">
        <f t="shared" si="80"/>
        <v>2</v>
      </c>
      <c r="BS29" s="61">
        <v>0</v>
      </c>
      <c r="BT29" s="61">
        <f t="shared" si="81"/>
        <v>0</v>
      </c>
      <c r="BU29" s="71">
        <v>257.10000000000002</v>
      </c>
      <c r="BV29" s="71">
        <v>171.66999999999999</v>
      </c>
      <c r="BW29" s="61">
        <f t="shared" si="82"/>
        <v>-2</v>
      </c>
      <c r="BX29" s="72">
        <v>167927</v>
      </c>
      <c r="BY29" s="72">
        <v>159061</v>
      </c>
      <c r="BZ29" s="73">
        <f t="shared" si="83"/>
        <v>-2</v>
      </c>
      <c r="CA29" s="61">
        <v>1</v>
      </c>
      <c r="CB29" s="61">
        <f t="shared" si="84"/>
        <v>0</v>
      </c>
      <c r="CC29" s="74">
        <v>1306.942</v>
      </c>
      <c r="CD29" s="74">
        <v>5.5250000000000004</v>
      </c>
      <c r="CE29" s="73">
        <f t="shared" si="85"/>
        <v>-2</v>
      </c>
      <c r="CF29" s="75">
        <v>32363.676341248902</v>
      </c>
      <c r="CG29" s="75">
        <v>37494</v>
      </c>
      <c r="CH29" s="73">
        <f t="shared" si="86"/>
        <v>6</v>
      </c>
      <c r="CI29" s="76">
        <v>104</v>
      </c>
      <c r="CJ29" s="77">
        <v>135</v>
      </c>
      <c r="CK29" s="73">
        <f t="shared" si="87"/>
        <v>6</v>
      </c>
      <c r="CL29" s="61">
        <v>0</v>
      </c>
      <c r="CM29" s="78">
        <v>54.100000000000001</v>
      </c>
      <c r="CN29" s="61">
        <f t="shared" si="88"/>
        <v>4</v>
      </c>
      <c r="CO29" s="78">
        <v>81.200000000000003</v>
      </c>
      <c r="CP29" s="61">
        <f t="shared" si="89"/>
        <v>4</v>
      </c>
      <c r="CQ29" s="79">
        <v>31.199999999999999</v>
      </c>
      <c r="CR29" s="80">
        <f t="shared" si="90"/>
        <v>1</v>
      </c>
      <c r="CS29" s="81">
        <v>12.5</v>
      </c>
      <c r="CT29" s="64">
        <f t="shared" si="91"/>
        <v>1</v>
      </c>
      <c r="CU29" s="82">
        <f t="shared" si="94"/>
        <v>83</v>
      </c>
      <c r="CV29" s="83">
        <f t="shared" si="93"/>
        <v>27</v>
      </c>
      <c r="CW29" s="59"/>
      <c r="CX29" s="59"/>
      <c r="CZ29" s="59"/>
      <c r="DA29" s="59"/>
      <c r="DB29" s="59"/>
    </row>
    <row r="30" s="59" customFormat="1" ht="15">
      <c r="A30" s="60" t="s">
        <v>94</v>
      </c>
      <c r="B30" s="61" t="s">
        <v>64</v>
      </c>
      <c r="C30" s="61">
        <f t="shared" si="47"/>
        <v>4</v>
      </c>
      <c r="D30" s="61" t="s">
        <v>64</v>
      </c>
      <c r="E30" s="61">
        <f t="shared" si="48"/>
        <v>4</v>
      </c>
      <c r="F30" s="61">
        <v>4</v>
      </c>
      <c r="G30" s="61">
        <f t="shared" si="49"/>
        <v>2</v>
      </c>
      <c r="H30" s="61">
        <v>0</v>
      </c>
      <c r="I30" s="61">
        <f t="shared" si="50"/>
        <v>0</v>
      </c>
      <c r="J30" s="61" t="s">
        <v>64</v>
      </c>
      <c r="K30" s="61">
        <f t="shared" si="51"/>
        <v>4</v>
      </c>
      <c r="L30" s="61" t="s">
        <v>64</v>
      </c>
      <c r="M30" s="61">
        <f t="shared" si="52"/>
        <v>0.5</v>
      </c>
      <c r="N30" s="61" t="s">
        <v>65</v>
      </c>
      <c r="O30" s="61">
        <f t="shared" si="53"/>
        <v>0</v>
      </c>
      <c r="P30" s="61" t="s">
        <v>64</v>
      </c>
      <c r="Q30" s="61">
        <f t="shared" si="54"/>
        <v>0.5</v>
      </c>
      <c r="R30" s="61" t="s">
        <v>64</v>
      </c>
      <c r="S30" s="61">
        <f t="shared" si="55"/>
        <v>0.5</v>
      </c>
      <c r="T30" s="61" t="s">
        <v>64</v>
      </c>
      <c r="U30" s="61">
        <f t="shared" si="56"/>
        <v>4</v>
      </c>
      <c r="V30" s="61" t="s">
        <v>64</v>
      </c>
      <c r="W30" s="61">
        <f t="shared" si="57"/>
        <v>0.5</v>
      </c>
      <c r="X30" s="61">
        <v>5</v>
      </c>
      <c r="Y30" s="61">
        <f t="shared" si="58"/>
        <v>5</v>
      </c>
      <c r="Z30" s="61" t="s">
        <v>65</v>
      </c>
      <c r="AA30" s="61">
        <f t="shared" si="59"/>
        <v>0</v>
      </c>
      <c r="AB30" s="61"/>
      <c r="AC30" s="61">
        <f t="shared" si="60"/>
        <v>0</v>
      </c>
      <c r="AD30" s="61" t="s">
        <v>65</v>
      </c>
      <c r="AE30" s="61">
        <f t="shared" si="61"/>
        <v>0</v>
      </c>
      <c r="AF30" s="61" t="s">
        <v>64</v>
      </c>
      <c r="AG30" s="61">
        <f t="shared" si="62"/>
        <v>4</v>
      </c>
      <c r="AH30" s="61">
        <v>0</v>
      </c>
      <c r="AI30" s="61">
        <f t="shared" si="63"/>
        <v>0</v>
      </c>
      <c r="AJ30" s="61" t="s">
        <v>64</v>
      </c>
      <c r="AK30" s="62">
        <f t="shared" si="64"/>
        <v>4</v>
      </c>
      <c r="AL30" s="63" t="s">
        <v>65</v>
      </c>
      <c r="AM30" s="64">
        <f t="shared" si="65"/>
        <v>4</v>
      </c>
      <c r="AN30" s="65" t="s">
        <v>80</v>
      </c>
      <c r="AO30" s="66">
        <f t="shared" si="66"/>
        <v>4</v>
      </c>
      <c r="AP30" s="65">
        <v>83.400000000000006</v>
      </c>
      <c r="AQ30" s="66">
        <f t="shared" si="67"/>
        <v>4</v>
      </c>
      <c r="AR30" s="67" t="s">
        <v>80</v>
      </c>
      <c r="AS30" s="66">
        <f t="shared" si="68"/>
        <v>4</v>
      </c>
      <c r="AT30" s="67">
        <v>1.2</v>
      </c>
      <c r="AU30" s="66">
        <f t="shared" ref="AU30:AU39" si="95">IF(AT30&lt;=0.99,-2,IF(AT30&lt;=2.79,0,IF(AT30&gt;=2.8,4)))</f>
        <v>0</v>
      </c>
      <c r="AV30" s="68">
        <v>0.80000000000000004</v>
      </c>
      <c r="AW30" s="61">
        <f t="shared" si="70"/>
        <v>2</v>
      </c>
      <c r="AX30" s="61" t="s">
        <v>64</v>
      </c>
      <c r="AY30" s="61">
        <f t="shared" si="71"/>
        <v>4</v>
      </c>
      <c r="AZ30" s="61" t="s">
        <v>64</v>
      </c>
      <c r="BA30" s="61">
        <f t="shared" si="72"/>
        <v>0.5</v>
      </c>
      <c r="BB30" s="61" t="s">
        <v>64</v>
      </c>
      <c r="BC30" s="61">
        <f t="shared" si="73"/>
        <v>0.5</v>
      </c>
      <c r="BD30" s="61" t="s">
        <v>64</v>
      </c>
      <c r="BE30" s="61">
        <f t="shared" si="74"/>
        <v>0.5</v>
      </c>
      <c r="BF30" s="61" t="s">
        <v>64</v>
      </c>
      <c r="BG30" s="61">
        <f t="shared" si="75"/>
        <v>0.5</v>
      </c>
      <c r="BH30" s="61" t="s">
        <v>64</v>
      </c>
      <c r="BI30" s="61">
        <f t="shared" si="76"/>
        <v>0.5</v>
      </c>
      <c r="BJ30" s="61" t="s">
        <v>64</v>
      </c>
      <c r="BK30" s="61">
        <f t="shared" si="77"/>
        <v>4</v>
      </c>
      <c r="BL30" s="61">
        <v>0</v>
      </c>
      <c r="BM30" s="62">
        <f t="shared" si="78"/>
        <v>0</v>
      </c>
      <c r="BN30" s="69">
        <v>350.89999999999998</v>
      </c>
      <c r="BO30" s="69">
        <v>414.63</v>
      </c>
      <c r="BP30" s="70">
        <f t="shared" si="79"/>
        <v>4</v>
      </c>
      <c r="BQ30" s="64">
        <v>0</v>
      </c>
      <c r="BR30" s="61">
        <f t="shared" si="80"/>
        <v>0</v>
      </c>
      <c r="BS30" s="61">
        <v>0</v>
      </c>
      <c r="BT30" s="61">
        <f t="shared" si="81"/>
        <v>0</v>
      </c>
      <c r="BU30" s="71">
        <v>257.10000000000002</v>
      </c>
      <c r="BV30" s="71">
        <v>154.75999999999999</v>
      </c>
      <c r="BW30" s="61">
        <f t="shared" si="82"/>
        <v>-2</v>
      </c>
      <c r="BX30" s="72">
        <v>18064</v>
      </c>
      <c r="BY30" s="72">
        <v>23776</v>
      </c>
      <c r="BZ30" s="73">
        <f t="shared" si="83"/>
        <v>4</v>
      </c>
      <c r="CA30" s="61">
        <v>1</v>
      </c>
      <c r="CB30" s="61">
        <f t="shared" si="84"/>
        <v>0</v>
      </c>
      <c r="CC30" s="74">
        <v>1387.836</v>
      </c>
      <c r="CD30" s="74">
        <v>558.38900000000001</v>
      </c>
      <c r="CE30" s="73">
        <f t="shared" si="85"/>
        <v>-2</v>
      </c>
      <c r="CF30" s="75">
        <v>33484.494717315916</v>
      </c>
      <c r="CG30" s="75">
        <v>38502</v>
      </c>
      <c r="CH30" s="73">
        <f t="shared" si="86"/>
        <v>6</v>
      </c>
      <c r="CI30" s="76">
        <v>107.90000000000001</v>
      </c>
      <c r="CJ30" s="77">
        <v>118.7</v>
      </c>
      <c r="CK30" s="73">
        <f t="shared" si="87"/>
        <v>6</v>
      </c>
      <c r="CL30" s="61">
        <v>-2</v>
      </c>
      <c r="CM30" s="86">
        <v>73.900000000000006</v>
      </c>
      <c r="CN30" s="61">
        <f t="shared" si="88"/>
        <v>4</v>
      </c>
      <c r="CO30" s="86">
        <v>90</v>
      </c>
      <c r="CP30" s="61">
        <f t="shared" si="89"/>
        <v>4</v>
      </c>
      <c r="CQ30" s="87">
        <v>10</v>
      </c>
      <c r="CR30" s="80">
        <f t="shared" si="90"/>
        <v>-2</v>
      </c>
      <c r="CS30" s="81">
        <v>30</v>
      </c>
      <c r="CT30" s="64">
        <f t="shared" si="91"/>
        <v>2</v>
      </c>
      <c r="CU30" s="82">
        <f t="shared" si="94"/>
        <v>83.5</v>
      </c>
      <c r="CV30" s="83">
        <f t="shared" si="93"/>
        <v>25</v>
      </c>
      <c r="CW30" s="59"/>
      <c r="CX30" s="59"/>
      <c r="CZ30" s="59"/>
      <c r="DA30" s="59"/>
      <c r="DB30" s="59"/>
    </row>
    <row r="31" s="59" customFormat="1" ht="15">
      <c r="A31" s="60" t="s">
        <v>95</v>
      </c>
      <c r="B31" s="61" t="s">
        <v>64</v>
      </c>
      <c r="C31" s="61">
        <f t="shared" si="47"/>
        <v>4</v>
      </c>
      <c r="D31" s="61" t="s">
        <v>64</v>
      </c>
      <c r="E31" s="61">
        <f t="shared" si="48"/>
        <v>4</v>
      </c>
      <c r="F31" s="61">
        <v>4</v>
      </c>
      <c r="G31" s="61">
        <f t="shared" si="49"/>
        <v>2</v>
      </c>
      <c r="H31" s="61">
        <v>0</v>
      </c>
      <c r="I31" s="61">
        <f t="shared" si="50"/>
        <v>0</v>
      </c>
      <c r="J31" s="61" t="s">
        <v>64</v>
      </c>
      <c r="K31" s="61">
        <f t="shared" si="51"/>
        <v>4</v>
      </c>
      <c r="L31" s="61" t="s">
        <v>64</v>
      </c>
      <c r="M31" s="61">
        <f t="shared" si="52"/>
        <v>0.5</v>
      </c>
      <c r="N31" s="61" t="s">
        <v>64</v>
      </c>
      <c r="O31" s="61">
        <f t="shared" si="53"/>
        <v>0.5</v>
      </c>
      <c r="P31" s="61" t="s">
        <v>64</v>
      </c>
      <c r="Q31" s="61">
        <f t="shared" si="54"/>
        <v>0.5</v>
      </c>
      <c r="R31" s="61" t="s">
        <v>64</v>
      </c>
      <c r="S31" s="61">
        <f t="shared" si="55"/>
        <v>0.5</v>
      </c>
      <c r="T31" s="61" t="s">
        <v>64</v>
      </c>
      <c r="U31" s="61">
        <f t="shared" si="56"/>
        <v>4</v>
      </c>
      <c r="V31" s="61" t="s">
        <v>64</v>
      </c>
      <c r="W31" s="61">
        <f t="shared" si="57"/>
        <v>0.5</v>
      </c>
      <c r="X31" s="61">
        <v>7</v>
      </c>
      <c r="Y31" s="61">
        <f t="shared" si="58"/>
        <v>7</v>
      </c>
      <c r="Z31" s="61" t="s">
        <v>64</v>
      </c>
      <c r="AA31" s="61">
        <f t="shared" si="59"/>
        <v>4</v>
      </c>
      <c r="AB31" s="61"/>
      <c r="AC31" s="61">
        <f t="shared" si="60"/>
        <v>0</v>
      </c>
      <c r="AD31" s="61" t="s">
        <v>65</v>
      </c>
      <c r="AE31" s="61">
        <f t="shared" si="61"/>
        <v>0</v>
      </c>
      <c r="AF31" s="61" t="s">
        <v>64</v>
      </c>
      <c r="AG31" s="61">
        <f t="shared" si="62"/>
        <v>4</v>
      </c>
      <c r="AH31" s="61">
        <v>0</v>
      </c>
      <c r="AI31" s="61">
        <f t="shared" si="63"/>
        <v>0</v>
      </c>
      <c r="AJ31" s="61" t="s">
        <v>64</v>
      </c>
      <c r="AK31" s="61">
        <f t="shared" si="64"/>
        <v>4</v>
      </c>
      <c r="AL31" s="63">
        <v>1</v>
      </c>
      <c r="AM31" s="61">
        <f t="shared" si="65"/>
        <v>0</v>
      </c>
      <c r="AN31" s="65">
        <v>0</v>
      </c>
      <c r="AO31" s="66">
        <f t="shared" si="66"/>
        <v>-2</v>
      </c>
      <c r="AP31" s="65">
        <v>56.799999999999997</v>
      </c>
      <c r="AQ31" s="66">
        <f t="shared" si="67"/>
        <v>4</v>
      </c>
      <c r="AR31" s="67">
        <v>1</v>
      </c>
      <c r="AS31" s="66">
        <f t="shared" si="68"/>
        <v>0</v>
      </c>
      <c r="AT31" s="67">
        <v>1.2</v>
      </c>
      <c r="AU31" s="66">
        <f t="shared" si="95"/>
        <v>0</v>
      </c>
      <c r="AV31" s="91">
        <v>0</v>
      </c>
      <c r="AW31" s="61">
        <f t="shared" si="70"/>
        <v>2</v>
      </c>
      <c r="AX31" s="61" t="s">
        <v>64</v>
      </c>
      <c r="AY31" s="61">
        <f t="shared" si="71"/>
        <v>4</v>
      </c>
      <c r="AZ31" s="61" t="s">
        <v>64</v>
      </c>
      <c r="BA31" s="61">
        <f t="shared" si="72"/>
        <v>0.5</v>
      </c>
      <c r="BB31" s="61" t="s">
        <v>64</v>
      </c>
      <c r="BC31" s="61">
        <f t="shared" si="73"/>
        <v>0.5</v>
      </c>
      <c r="BD31" s="61" t="s">
        <v>64</v>
      </c>
      <c r="BE31" s="61">
        <f t="shared" si="74"/>
        <v>0.5</v>
      </c>
      <c r="BF31" s="61" t="s">
        <v>64</v>
      </c>
      <c r="BG31" s="61">
        <f t="shared" si="75"/>
        <v>0.5</v>
      </c>
      <c r="BH31" s="61" t="s">
        <v>64</v>
      </c>
      <c r="BI31" s="61">
        <f t="shared" si="76"/>
        <v>0.5</v>
      </c>
      <c r="BJ31" s="61" t="s">
        <v>64</v>
      </c>
      <c r="BK31" s="61">
        <f t="shared" si="77"/>
        <v>4</v>
      </c>
      <c r="BL31" s="61">
        <v>0</v>
      </c>
      <c r="BM31" s="62">
        <f t="shared" si="78"/>
        <v>0</v>
      </c>
      <c r="BN31" s="69">
        <v>363.09999999999997</v>
      </c>
      <c r="BO31" s="69">
        <v>371.39999999999998</v>
      </c>
      <c r="BP31" s="70">
        <f t="shared" si="79"/>
        <v>2</v>
      </c>
      <c r="BQ31" s="64">
        <v>0</v>
      </c>
      <c r="BR31" s="61">
        <f t="shared" si="80"/>
        <v>0</v>
      </c>
      <c r="BS31" s="61">
        <v>0</v>
      </c>
      <c r="BT31" s="61">
        <f t="shared" si="81"/>
        <v>0</v>
      </c>
      <c r="BU31" s="71">
        <v>257.10000000000002</v>
      </c>
      <c r="BV31" s="71">
        <v>154.69999999999999</v>
      </c>
      <c r="BW31" s="61">
        <f t="shared" si="82"/>
        <v>-2</v>
      </c>
      <c r="BX31" s="72">
        <v>128009</v>
      </c>
      <c r="BY31" s="72">
        <v>140213</v>
      </c>
      <c r="BZ31" s="73">
        <f t="shared" si="83"/>
        <v>4</v>
      </c>
      <c r="CA31" s="61">
        <v>3</v>
      </c>
      <c r="CB31" s="61">
        <f t="shared" si="84"/>
        <v>0</v>
      </c>
      <c r="CC31" s="74">
        <v>248.33699999999999</v>
      </c>
      <c r="CD31" s="74">
        <v>547.35699999999997</v>
      </c>
      <c r="CE31" s="73">
        <v>6</v>
      </c>
      <c r="CF31" s="75">
        <v>31438.204481666591</v>
      </c>
      <c r="CG31" s="75">
        <v>37312</v>
      </c>
      <c r="CH31" s="73">
        <f t="shared" si="86"/>
        <v>6</v>
      </c>
      <c r="CI31" s="76">
        <v>90.599999999999994</v>
      </c>
      <c r="CJ31" s="77">
        <v>112.40000000000001</v>
      </c>
      <c r="CK31" s="73">
        <f t="shared" si="87"/>
        <v>6</v>
      </c>
      <c r="CL31" s="61">
        <v>-2</v>
      </c>
      <c r="CM31" s="86">
        <v>65.5</v>
      </c>
      <c r="CN31" s="61">
        <f t="shared" si="88"/>
        <v>4</v>
      </c>
      <c r="CO31" s="86">
        <v>46.200000000000003</v>
      </c>
      <c r="CP31" s="61">
        <f t="shared" si="89"/>
        <v>2</v>
      </c>
      <c r="CQ31" s="87">
        <v>15.4</v>
      </c>
      <c r="CR31" s="80">
        <f t="shared" si="90"/>
        <v>-2</v>
      </c>
      <c r="CS31" s="81">
        <v>30.800000000000001</v>
      </c>
      <c r="CT31" s="64">
        <f t="shared" si="91"/>
        <v>2</v>
      </c>
      <c r="CU31" s="82">
        <f t="shared" si="94"/>
        <v>80</v>
      </c>
      <c r="CV31" s="83">
        <f t="shared" si="93"/>
        <v>28</v>
      </c>
      <c r="CW31" s="59"/>
      <c r="CX31" s="59"/>
      <c r="CZ31" s="59"/>
      <c r="DA31" s="59"/>
      <c r="DB31" s="59"/>
    </row>
    <row r="32" s="59" customFormat="1" ht="15">
      <c r="A32" s="60" t="s">
        <v>96</v>
      </c>
      <c r="B32" s="61" t="s">
        <v>64</v>
      </c>
      <c r="C32" s="61">
        <f t="shared" si="47"/>
        <v>4</v>
      </c>
      <c r="D32" s="61" t="s">
        <v>64</v>
      </c>
      <c r="E32" s="61">
        <f t="shared" si="48"/>
        <v>4</v>
      </c>
      <c r="F32" s="61">
        <v>3</v>
      </c>
      <c r="G32" s="61">
        <f t="shared" si="49"/>
        <v>1.5</v>
      </c>
      <c r="H32" s="61">
        <v>0</v>
      </c>
      <c r="I32" s="61">
        <f t="shared" si="50"/>
        <v>0</v>
      </c>
      <c r="J32" s="61" t="s">
        <v>64</v>
      </c>
      <c r="K32" s="61">
        <f t="shared" si="51"/>
        <v>4</v>
      </c>
      <c r="L32" s="61" t="s">
        <v>64</v>
      </c>
      <c r="M32" s="61">
        <f t="shared" si="52"/>
        <v>0.5</v>
      </c>
      <c r="N32" s="61" t="s">
        <v>65</v>
      </c>
      <c r="O32" s="61">
        <f t="shared" si="53"/>
        <v>0</v>
      </c>
      <c r="P32" s="61" t="s">
        <v>64</v>
      </c>
      <c r="Q32" s="61">
        <f t="shared" si="54"/>
        <v>0.5</v>
      </c>
      <c r="R32" s="61" t="s">
        <v>65</v>
      </c>
      <c r="S32" s="61">
        <f t="shared" si="55"/>
        <v>0</v>
      </c>
      <c r="T32" s="61" t="s">
        <v>64</v>
      </c>
      <c r="U32" s="61">
        <f t="shared" si="56"/>
        <v>4</v>
      </c>
      <c r="V32" s="61" t="s">
        <v>65</v>
      </c>
      <c r="W32" s="61">
        <f t="shared" si="57"/>
        <v>0</v>
      </c>
      <c r="X32" s="61">
        <v>5</v>
      </c>
      <c r="Y32" s="61">
        <f t="shared" si="58"/>
        <v>5</v>
      </c>
      <c r="Z32" s="61" t="s">
        <v>65</v>
      </c>
      <c r="AA32" s="61">
        <f t="shared" si="59"/>
        <v>0</v>
      </c>
      <c r="AB32" s="61"/>
      <c r="AC32" s="61">
        <f t="shared" si="60"/>
        <v>0</v>
      </c>
      <c r="AD32" s="61" t="s">
        <v>65</v>
      </c>
      <c r="AE32" s="61">
        <f t="shared" si="61"/>
        <v>0</v>
      </c>
      <c r="AF32" s="61" t="s">
        <v>64</v>
      </c>
      <c r="AG32" s="61">
        <f t="shared" si="62"/>
        <v>4</v>
      </c>
      <c r="AH32" s="61">
        <v>0</v>
      </c>
      <c r="AI32" s="61">
        <f t="shared" si="63"/>
        <v>0</v>
      </c>
      <c r="AJ32" s="61" t="s">
        <v>64</v>
      </c>
      <c r="AK32" s="61">
        <f t="shared" si="64"/>
        <v>4</v>
      </c>
      <c r="AL32" s="63">
        <v>5</v>
      </c>
      <c r="AM32" s="61">
        <f t="shared" si="65"/>
        <v>-2</v>
      </c>
      <c r="AN32" s="65" t="s">
        <v>80</v>
      </c>
      <c r="AO32" s="66">
        <f t="shared" si="66"/>
        <v>4</v>
      </c>
      <c r="AP32" s="65">
        <v>73.5</v>
      </c>
      <c r="AQ32" s="66">
        <f t="shared" si="67"/>
        <v>4</v>
      </c>
      <c r="AR32" s="67" t="s">
        <v>80</v>
      </c>
      <c r="AS32" s="66">
        <f t="shared" si="68"/>
        <v>4</v>
      </c>
      <c r="AT32" s="67">
        <v>1.8999999999999999</v>
      </c>
      <c r="AU32" s="66">
        <f t="shared" si="95"/>
        <v>0</v>
      </c>
      <c r="AV32" s="91">
        <v>0.69999999999999996</v>
      </c>
      <c r="AW32" s="61">
        <f t="shared" si="70"/>
        <v>2</v>
      </c>
      <c r="AX32" s="61" t="s">
        <v>64</v>
      </c>
      <c r="AY32" s="61">
        <f t="shared" si="71"/>
        <v>4</v>
      </c>
      <c r="AZ32" s="61" t="s">
        <v>64</v>
      </c>
      <c r="BA32" s="61">
        <f t="shared" si="72"/>
        <v>0.5</v>
      </c>
      <c r="BB32" s="61" t="s">
        <v>64</v>
      </c>
      <c r="BC32" s="61">
        <f t="shared" si="73"/>
        <v>0.5</v>
      </c>
      <c r="BD32" s="61" t="s">
        <v>64</v>
      </c>
      <c r="BE32" s="61">
        <f t="shared" si="74"/>
        <v>0.5</v>
      </c>
      <c r="BF32" s="61" t="s">
        <v>64</v>
      </c>
      <c r="BG32" s="61">
        <f t="shared" si="75"/>
        <v>0.5</v>
      </c>
      <c r="BH32" s="61" t="s">
        <v>65</v>
      </c>
      <c r="BI32" s="61">
        <f t="shared" si="76"/>
        <v>0</v>
      </c>
      <c r="BJ32" s="61" t="s">
        <v>64</v>
      </c>
      <c r="BK32" s="61">
        <f t="shared" si="77"/>
        <v>4</v>
      </c>
      <c r="BL32" s="61">
        <v>0</v>
      </c>
      <c r="BM32" s="62">
        <f t="shared" si="78"/>
        <v>0</v>
      </c>
      <c r="BN32" s="69">
        <v>310</v>
      </c>
      <c r="BO32" s="69">
        <v>217</v>
      </c>
      <c r="BP32" s="70">
        <f t="shared" si="79"/>
        <v>-2</v>
      </c>
      <c r="BQ32" s="64">
        <v>0</v>
      </c>
      <c r="BR32" s="61">
        <f t="shared" si="80"/>
        <v>0</v>
      </c>
      <c r="BS32" s="61">
        <v>1</v>
      </c>
      <c r="BT32" s="61">
        <f t="shared" si="81"/>
        <v>0.5</v>
      </c>
      <c r="BU32" s="71">
        <v>257.10000000000002</v>
      </c>
      <c r="BV32" s="71">
        <v>198.15000000000001</v>
      </c>
      <c r="BW32" s="61">
        <f t="shared" si="82"/>
        <v>-2</v>
      </c>
      <c r="BX32" s="72">
        <v>47491</v>
      </c>
      <c r="BY32" s="72">
        <v>62904</v>
      </c>
      <c r="BZ32" s="73">
        <f t="shared" si="83"/>
        <v>4</v>
      </c>
      <c r="CA32" s="61">
        <v>1</v>
      </c>
      <c r="CB32" s="61">
        <f t="shared" si="84"/>
        <v>0</v>
      </c>
      <c r="CC32" s="74">
        <v>91.534999999999997</v>
      </c>
      <c r="CD32" s="74">
        <v>437.32799999999997</v>
      </c>
      <c r="CE32" s="73">
        <f t="shared" si="85"/>
        <v>6</v>
      </c>
      <c r="CF32" s="75">
        <v>34335.050095688392</v>
      </c>
      <c r="CG32" s="75">
        <v>38469</v>
      </c>
      <c r="CH32" s="73">
        <f t="shared" si="86"/>
        <v>6</v>
      </c>
      <c r="CI32" s="76">
        <v>95.200000000000003</v>
      </c>
      <c r="CJ32" s="77">
        <v>133.90000000000001</v>
      </c>
      <c r="CK32" s="73">
        <f t="shared" si="87"/>
        <v>6</v>
      </c>
      <c r="CL32" s="61">
        <v>-2</v>
      </c>
      <c r="CM32" s="86">
        <v>67.200000000000003</v>
      </c>
      <c r="CN32" s="61">
        <f t="shared" si="88"/>
        <v>4</v>
      </c>
      <c r="CO32" s="86">
        <v>75</v>
      </c>
      <c r="CP32" s="61">
        <f t="shared" si="89"/>
        <v>4</v>
      </c>
      <c r="CQ32" s="87">
        <v>31.199999999999999</v>
      </c>
      <c r="CR32" s="80">
        <f t="shared" si="90"/>
        <v>1</v>
      </c>
      <c r="CS32" s="81">
        <v>6.2000000000000002</v>
      </c>
      <c r="CT32" s="64">
        <f t="shared" si="91"/>
        <v>-2</v>
      </c>
      <c r="CU32" s="82">
        <f t="shared" si="94"/>
        <v>77</v>
      </c>
      <c r="CV32" s="83">
        <f t="shared" si="93"/>
        <v>29</v>
      </c>
      <c r="CW32" s="59"/>
      <c r="CX32" s="59"/>
      <c r="CZ32" s="59"/>
      <c r="DA32" s="59"/>
      <c r="DB32" s="59"/>
    </row>
    <row r="33" s="59" customFormat="1" ht="15">
      <c r="A33" s="60" t="s">
        <v>97</v>
      </c>
      <c r="B33" s="61" t="s">
        <v>64</v>
      </c>
      <c r="C33" s="61">
        <f t="shared" si="47"/>
        <v>4</v>
      </c>
      <c r="D33" s="61" t="s">
        <v>64</v>
      </c>
      <c r="E33" s="61">
        <f t="shared" si="48"/>
        <v>4</v>
      </c>
      <c r="F33" s="61">
        <v>4</v>
      </c>
      <c r="G33" s="61">
        <f t="shared" si="49"/>
        <v>2</v>
      </c>
      <c r="H33" s="61">
        <v>1</v>
      </c>
      <c r="I33" s="61">
        <f t="shared" si="50"/>
        <v>0.5</v>
      </c>
      <c r="J33" s="61" t="s">
        <v>64</v>
      </c>
      <c r="K33" s="61">
        <f t="shared" si="51"/>
        <v>4</v>
      </c>
      <c r="L33" s="61" t="s">
        <v>64</v>
      </c>
      <c r="M33" s="61">
        <f t="shared" si="52"/>
        <v>0.5</v>
      </c>
      <c r="N33" s="61" t="s">
        <v>64</v>
      </c>
      <c r="O33" s="61">
        <f t="shared" si="53"/>
        <v>0.5</v>
      </c>
      <c r="P33" s="61" t="s">
        <v>64</v>
      </c>
      <c r="Q33" s="61">
        <f t="shared" si="54"/>
        <v>0.5</v>
      </c>
      <c r="R33" s="61" t="s">
        <v>64</v>
      </c>
      <c r="S33" s="61">
        <f t="shared" si="55"/>
        <v>0.5</v>
      </c>
      <c r="T33" s="61" t="s">
        <v>64</v>
      </c>
      <c r="U33" s="61">
        <f t="shared" si="56"/>
        <v>4</v>
      </c>
      <c r="V33" s="61" t="s">
        <v>64</v>
      </c>
      <c r="W33" s="61">
        <f t="shared" si="57"/>
        <v>0.5</v>
      </c>
      <c r="X33" s="61">
        <v>5</v>
      </c>
      <c r="Y33" s="61">
        <f t="shared" si="58"/>
        <v>5</v>
      </c>
      <c r="Z33" s="61" t="s">
        <v>64</v>
      </c>
      <c r="AA33" s="61">
        <f t="shared" si="59"/>
        <v>4</v>
      </c>
      <c r="AB33" s="61"/>
      <c r="AC33" s="61">
        <f t="shared" si="60"/>
        <v>0</v>
      </c>
      <c r="AD33" s="61" t="s">
        <v>64</v>
      </c>
      <c r="AE33" s="61">
        <f t="shared" si="61"/>
        <v>4</v>
      </c>
      <c r="AF33" s="61" t="s">
        <v>64</v>
      </c>
      <c r="AG33" s="61">
        <f t="shared" si="62"/>
        <v>4</v>
      </c>
      <c r="AH33" s="61">
        <v>0</v>
      </c>
      <c r="AI33" s="61">
        <f t="shared" si="63"/>
        <v>0</v>
      </c>
      <c r="AJ33" s="61" t="s">
        <v>64</v>
      </c>
      <c r="AK33" s="61">
        <f t="shared" si="64"/>
        <v>4</v>
      </c>
      <c r="AL33" s="63" t="s">
        <v>65</v>
      </c>
      <c r="AM33" s="61">
        <f t="shared" si="65"/>
        <v>4</v>
      </c>
      <c r="AN33" s="65" t="s">
        <v>72</v>
      </c>
      <c r="AO33" s="66">
        <f t="shared" si="66"/>
        <v>4</v>
      </c>
      <c r="AP33" s="65">
        <v>90.700000000000003</v>
      </c>
      <c r="AQ33" s="66">
        <f t="shared" si="67"/>
        <v>4</v>
      </c>
      <c r="AR33" s="67">
        <v>0</v>
      </c>
      <c r="AS33" s="66">
        <f t="shared" si="68"/>
        <v>-2</v>
      </c>
      <c r="AT33" s="67">
        <v>1.8</v>
      </c>
      <c r="AU33" s="66">
        <f t="shared" si="95"/>
        <v>0</v>
      </c>
      <c r="AV33" s="68">
        <v>2.2000000000000002</v>
      </c>
      <c r="AW33" s="61">
        <f t="shared" si="70"/>
        <v>2</v>
      </c>
      <c r="AX33" s="61" t="s">
        <v>64</v>
      </c>
      <c r="AY33" s="61">
        <f t="shared" si="71"/>
        <v>4</v>
      </c>
      <c r="AZ33" s="61" t="s">
        <v>64</v>
      </c>
      <c r="BA33" s="61">
        <f t="shared" si="72"/>
        <v>0.5</v>
      </c>
      <c r="BB33" s="61" t="s">
        <v>64</v>
      </c>
      <c r="BC33" s="61">
        <f t="shared" si="73"/>
        <v>0.5</v>
      </c>
      <c r="BD33" s="61" t="s">
        <v>64</v>
      </c>
      <c r="BE33" s="61">
        <f t="shared" si="74"/>
        <v>0.5</v>
      </c>
      <c r="BF33" s="61" t="s">
        <v>64</v>
      </c>
      <c r="BG33" s="61">
        <f t="shared" si="75"/>
        <v>0.5</v>
      </c>
      <c r="BH33" s="61" t="s">
        <v>64</v>
      </c>
      <c r="BI33" s="61">
        <f t="shared" si="76"/>
        <v>0.5</v>
      </c>
      <c r="BJ33" s="61" t="s">
        <v>64</v>
      </c>
      <c r="BK33" s="61">
        <f t="shared" si="77"/>
        <v>4</v>
      </c>
      <c r="BL33" s="61">
        <v>1</v>
      </c>
      <c r="BM33" s="62">
        <f t="shared" si="78"/>
        <v>0.5</v>
      </c>
      <c r="BN33" s="69">
        <v>9593.6000000000004</v>
      </c>
      <c r="BO33" s="69">
        <v>4822.3000000000002</v>
      </c>
      <c r="BP33" s="70">
        <f t="shared" si="79"/>
        <v>-2</v>
      </c>
      <c r="BQ33" s="64">
        <v>0</v>
      </c>
      <c r="BR33" s="61">
        <f t="shared" si="80"/>
        <v>0</v>
      </c>
      <c r="BS33" s="61">
        <v>1</v>
      </c>
      <c r="BT33" s="61">
        <f t="shared" si="81"/>
        <v>0.5</v>
      </c>
      <c r="BU33" s="71">
        <v>257.10000000000002</v>
      </c>
      <c r="BV33" s="71">
        <v>231.61000000000001</v>
      </c>
      <c r="BW33" s="61">
        <f t="shared" si="82"/>
        <v>-2</v>
      </c>
      <c r="BX33" s="72">
        <v>76935</v>
      </c>
      <c r="BY33" s="72">
        <v>102806</v>
      </c>
      <c r="BZ33" s="73">
        <f t="shared" si="83"/>
        <v>4</v>
      </c>
      <c r="CA33" s="61">
        <v>1</v>
      </c>
      <c r="CB33" s="61">
        <f t="shared" si="84"/>
        <v>0</v>
      </c>
      <c r="CC33" s="74">
        <v>1999.4449999999999</v>
      </c>
      <c r="CD33" s="74">
        <v>661.404</v>
      </c>
      <c r="CE33" s="73">
        <f t="shared" si="85"/>
        <v>-2</v>
      </c>
      <c r="CF33" s="75">
        <v>39472.547708111408</v>
      </c>
      <c r="CG33" s="75">
        <v>44886</v>
      </c>
      <c r="CH33" s="73">
        <f t="shared" si="86"/>
        <v>6</v>
      </c>
      <c r="CI33" s="76">
        <v>104.7</v>
      </c>
      <c r="CJ33" s="77">
        <v>103.7</v>
      </c>
      <c r="CK33" s="73">
        <f t="shared" si="87"/>
        <v>0</v>
      </c>
      <c r="CL33" s="61">
        <v>0</v>
      </c>
      <c r="CM33" s="86">
        <v>51.399999999999999</v>
      </c>
      <c r="CN33" s="61">
        <f t="shared" si="88"/>
        <v>4</v>
      </c>
      <c r="CO33" s="86">
        <v>50</v>
      </c>
      <c r="CP33" s="61">
        <f t="shared" si="89"/>
        <v>4</v>
      </c>
      <c r="CQ33" s="87">
        <v>12.5</v>
      </c>
      <c r="CR33" s="80">
        <f t="shared" si="90"/>
        <v>-2</v>
      </c>
      <c r="CS33" s="81">
        <v>0</v>
      </c>
      <c r="CT33" s="64">
        <f t="shared" si="91"/>
        <v>-2</v>
      </c>
      <c r="CU33" s="82">
        <f t="shared" si="94"/>
        <v>73.5</v>
      </c>
      <c r="CV33" s="83">
        <f t="shared" si="93"/>
        <v>30</v>
      </c>
      <c r="CW33" s="59"/>
      <c r="CX33" s="59"/>
      <c r="CZ33" s="59"/>
      <c r="DA33" s="59"/>
      <c r="DB33" s="59"/>
    </row>
    <row r="34" s="92" customFormat="1" ht="15.6" customHeight="1">
      <c r="A34" s="93" t="s">
        <v>98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5"/>
      <c r="BO34" s="96"/>
      <c r="BP34" s="96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7"/>
      <c r="CN34" s="97"/>
      <c r="CO34" s="97"/>
      <c r="CP34" s="97"/>
      <c r="CQ34" s="97"/>
      <c r="CR34" s="96"/>
      <c r="CS34" s="96"/>
      <c r="CT34" s="97"/>
      <c r="CU34" s="94"/>
      <c r="CV34" s="94"/>
    </row>
    <row r="35" s="1" customFormat="1" ht="15">
      <c r="A35" s="60" t="s">
        <v>99</v>
      </c>
      <c r="B35" s="61" t="s">
        <v>64</v>
      </c>
      <c r="C35" s="61">
        <f t="shared" si="47"/>
        <v>4</v>
      </c>
      <c r="D35" s="61" t="s">
        <v>64</v>
      </c>
      <c r="E35" s="61">
        <f t="shared" si="48"/>
        <v>4</v>
      </c>
      <c r="F35" s="61">
        <v>15</v>
      </c>
      <c r="G35" s="61">
        <f t="shared" si="49"/>
        <v>7.5</v>
      </c>
      <c r="H35" s="61">
        <v>1</v>
      </c>
      <c r="I35" s="61">
        <f t="shared" si="50"/>
        <v>0.5</v>
      </c>
      <c r="J35" s="61" t="s">
        <v>64</v>
      </c>
      <c r="K35" s="61">
        <f t="shared" si="51"/>
        <v>4</v>
      </c>
      <c r="L35" s="61" t="s">
        <v>64</v>
      </c>
      <c r="M35" s="61">
        <f t="shared" si="52"/>
        <v>0.5</v>
      </c>
      <c r="N35" s="61" t="s">
        <v>64</v>
      </c>
      <c r="O35" s="61">
        <f t="shared" si="53"/>
        <v>0.5</v>
      </c>
      <c r="P35" s="61" t="s">
        <v>64</v>
      </c>
      <c r="Q35" s="61">
        <f t="shared" si="54"/>
        <v>0.5</v>
      </c>
      <c r="R35" s="61" t="s">
        <v>64</v>
      </c>
      <c r="S35" s="61">
        <f t="shared" si="55"/>
        <v>0.5</v>
      </c>
      <c r="T35" s="61" t="s">
        <v>64</v>
      </c>
      <c r="U35" s="61">
        <f t="shared" si="56"/>
        <v>4</v>
      </c>
      <c r="V35" s="61" t="s">
        <v>64</v>
      </c>
      <c r="W35" s="61">
        <f t="shared" si="57"/>
        <v>0.5</v>
      </c>
      <c r="X35" s="61">
        <v>17</v>
      </c>
      <c r="Y35" s="61">
        <f t="shared" si="58"/>
        <v>17</v>
      </c>
      <c r="Z35" s="61" t="s">
        <v>65</v>
      </c>
      <c r="AA35" s="61">
        <f t="shared" si="59"/>
        <v>0</v>
      </c>
      <c r="AB35" s="61"/>
      <c r="AC35" s="61">
        <f t="shared" si="60"/>
        <v>0</v>
      </c>
      <c r="AD35" s="61" t="s">
        <v>64</v>
      </c>
      <c r="AE35" s="61">
        <f t="shared" si="61"/>
        <v>4</v>
      </c>
      <c r="AF35" s="61" t="s">
        <v>64</v>
      </c>
      <c r="AG35" s="61">
        <f t="shared" si="62"/>
        <v>4</v>
      </c>
      <c r="AH35" s="61">
        <v>2</v>
      </c>
      <c r="AI35" s="61">
        <f t="shared" si="63"/>
        <v>1</v>
      </c>
      <c r="AJ35" s="61" t="s">
        <v>64</v>
      </c>
      <c r="AK35" s="61">
        <f t="shared" si="64"/>
        <v>4</v>
      </c>
      <c r="AL35" s="63" t="s">
        <v>65</v>
      </c>
      <c r="AM35" s="61">
        <f t="shared" si="65"/>
        <v>4</v>
      </c>
      <c r="AN35" s="65">
        <v>58.399999999999999</v>
      </c>
      <c r="AO35" s="66">
        <f t="shared" si="66"/>
        <v>4</v>
      </c>
      <c r="AP35" s="65">
        <v>61.100000000000001</v>
      </c>
      <c r="AQ35" s="66">
        <f t="shared" si="67"/>
        <v>4</v>
      </c>
      <c r="AR35" s="67">
        <v>2.7999999999999998</v>
      </c>
      <c r="AS35" s="66">
        <f t="shared" si="68"/>
        <v>0</v>
      </c>
      <c r="AT35" s="67">
        <v>3.3999999999999999</v>
      </c>
      <c r="AU35" s="66">
        <f t="shared" si="95"/>
        <v>4</v>
      </c>
      <c r="AV35" s="89">
        <v>11.199999999999999</v>
      </c>
      <c r="AW35" s="61">
        <f t="shared" si="70"/>
        <v>0</v>
      </c>
      <c r="AX35" s="61" t="s">
        <v>64</v>
      </c>
      <c r="AY35" s="61">
        <f t="shared" si="71"/>
        <v>4</v>
      </c>
      <c r="AZ35" s="61" t="s">
        <v>64</v>
      </c>
      <c r="BA35" s="61">
        <f t="shared" si="72"/>
        <v>0.5</v>
      </c>
      <c r="BB35" s="61" t="s">
        <v>64</v>
      </c>
      <c r="BC35" s="61">
        <f t="shared" si="73"/>
        <v>0.5</v>
      </c>
      <c r="BD35" s="61" t="s">
        <v>64</v>
      </c>
      <c r="BE35" s="61">
        <f t="shared" si="74"/>
        <v>0.5</v>
      </c>
      <c r="BF35" s="61" t="s">
        <v>64</v>
      </c>
      <c r="BG35" s="61">
        <f t="shared" si="75"/>
        <v>0.5</v>
      </c>
      <c r="BH35" s="61" t="s">
        <v>64</v>
      </c>
      <c r="BI35" s="61">
        <f t="shared" si="76"/>
        <v>0.5</v>
      </c>
      <c r="BJ35" s="61" t="s">
        <v>64</v>
      </c>
      <c r="BK35" s="61">
        <f t="shared" si="77"/>
        <v>4</v>
      </c>
      <c r="BL35" s="61">
        <v>1</v>
      </c>
      <c r="BM35" s="62">
        <f t="shared" si="78"/>
        <v>0.5</v>
      </c>
      <c r="BN35" s="98">
        <v>159124.20000000001</v>
      </c>
      <c r="BO35" s="98">
        <v>161841.10000000001</v>
      </c>
      <c r="BP35" s="70">
        <f t="shared" si="79"/>
        <v>2</v>
      </c>
      <c r="BQ35" s="64">
        <v>10</v>
      </c>
      <c r="BR35" s="61">
        <f t="shared" si="80"/>
        <v>6</v>
      </c>
      <c r="BS35" s="61">
        <v>15</v>
      </c>
      <c r="BT35" s="61">
        <f t="shared" si="81"/>
        <v>4</v>
      </c>
      <c r="BU35" s="71">
        <v>257.10000000000002</v>
      </c>
      <c r="BV35" s="71">
        <v>664.77999999999997</v>
      </c>
      <c r="BW35" s="61">
        <f t="shared" si="82"/>
        <v>4</v>
      </c>
      <c r="BX35" s="72">
        <v>1103462</v>
      </c>
      <c r="BY35" s="72">
        <v>1184960</v>
      </c>
      <c r="BZ35" s="73">
        <f t="shared" si="83"/>
        <v>4</v>
      </c>
      <c r="CA35" s="61">
        <v>5</v>
      </c>
      <c r="CB35" s="61">
        <f t="shared" si="84"/>
        <v>4</v>
      </c>
      <c r="CC35" s="74">
        <v>6374.9279999999999</v>
      </c>
      <c r="CD35" s="74">
        <v>2869.0210000000002</v>
      </c>
      <c r="CE35" s="73">
        <f t="shared" si="85"/>
        <v>-2</v>
      </c>
      <c r="CF35" s="99">
        <v>58810</v>
      </c>
      <c r="CG35" s="100">
        <v>66996</v>
      </c>
      <c r="CH35" s="73">
        <f t="shared" si="86"/>
        <v>6</v>
      </c>
      <c r="CI35" s="101">
        <v>115.8</v>
      </c>
      <c r="CJ35" s="78">
        <v>110.8</v>
      </c>
      <c r="CK35" s="73">
        <f t="shared" si="87"/>
        <v>0</v>
      </c>
      <c r="CL35" s="61">
        <v>-2</v>
      </c>
      <c r="CM35" s="78">
        <v>53.100000000000001</v>
      </c>
      <c r="CN35" s="61">
        <f t="shared" si="88"/>
        <v>4</v>
      </c>
      <c r="CO35" s="78">
        <v>56.899999999999999</v>
      </c>
      <c r="CP35" s="61">
        <f t="shared" si="89"/>
        <v>4</v>
      </c>
      <c r="CQ35" s="79">
        <v>27.800000000000001</v>
      </c>
      <c r="CR35" s="80">
        <f t="shared" si="90"/>
        <v>1</v>
      </c>
      <c r="CS35" s="81">
        <v>23.600000000000001</v>
      </c>
      <c r="CT35" s="64">
        <f t="shared" si="91"/>
        <v>1</v>
      </c>
      <c r="CU35" s="82">
        <f t="shared" si="94"/>
        <v>119.5</v>
      </c>
      <c r="CV35" s="83">
        <f t="shared" ref="CV35:CV39" si="96">RANK(CU35,CU$35:CU$39,0)</f>
        <v>1</v>
      </c>
      <c r="CW35" s="1"/>
      <c r="CX35" s="1"/>
      <c r="CZ35" s="1"/>
      <c r="DA35" s="1"/>
      <c r="DB35" s="1"/>
    </row>
    <row r="36" s="1" customFormat="1" ht="15">
      <c r="A36" s="60" t="s">
        <v>100</v>
      </c>
      <c r="B36" s="61" t="s">
        <v>64</v>
      </c>
      <c r="C36" s="61">
        <f t="shared" si="47"/>
        <v>4</v>
      </c>
      <c r="D36" s="61" t="s">
        <v>64</v>
      </c>
      <c r="E36" s="61">
        <f t="shared" si="48"/>
        <v>4</v>
      </c>
      <c r="F36" s="61">
        <v>14</v>
      </c>
      <c r="G36" s="61">
        <f t="shared" si="49"/>
        <v>7</v>
      </c>
      <c r="H36" s="61">
        <v>2</v>
      </c>
      <c r="I36" s="61">
        <f t="shared" si="50"/>
        <v>1</v>
      </c>
      <c r="J36" s="61" t="s">
        <v>64</v>
      </c>
      <c r="K36" s="61">
        <f t="shared" si="51"/>
        <v>4</v>
      </c>
      <c r="L36" s="61" t="s">
        <v>64</v>
      </c>
      <c r="M36" s="61">
        <f t="shared" si="52"/>
        <v>0.5</v>
      </c>
      <c r="N36" s="61" t="s">
        <v>64</v>
      </c>
      <c r="O36" s="61">
        <f t="shared" si="53"/>
        <v>0.5</v>
      </c>
      <c r="P36" s="61" t="s">
        <v>64</v>
      </c>
      <c r="Q36" s="61">
        <f t="shared" si="54"/>
        <v>0.5</v>
      </c>
      <c r="R36" s="61" t="s">
        <v>64</v>
      </c>
      <c r="S36" s="61">
        <f t="shared" si="55"/>
        <v>0.5</v>
      </c>
      <c r="T36" s="61" t="s">
        <v>64</v>
      </c>
      <c r="U36" s="61">
        <f t="shared" si="56"/>
        <v>4</v>
      </c>
      <c r="V36" s="61" t="s">
        <v>64</v>
      </c>
      <c r="W36" s="61">
        <f t="shared" si="57"/>
        <v>0.5</v>
      </c>
      <c r="X36" s="61">
        <v>5</v>
      </c>
      <c r="Y36" s="61">
        <f t="shared" si="58"/>
        <v>5</v>
      </c>
      <c r="Z36" s="61" t="s">
        <v>64</v>
      </c>
      <c r="AA36" s="61">
        <f t="shared" si="59"/>
        <v>4</v>
      </c>
      <c r="AB36" s="61"/>
      <c r="AC36" s="61">
        <f t="shared" si="60"/>
        <v>0</v>
      </c>
      <c r="AD36" s="61" t="s">
        <v>64</v>
      </c>
      <c r="AE36" s="61">
        <f t="shared" si="61"/>
        <v>4</v>
      </c>
      <c r="AF36" s="61" t="s">
        <v>64</v>
      </c>
      <c r="AG36" s="61">
        <f t="shared" si="62"/>
        <v>4</v>
      </c>
      <c r="AH36" s="61">
        <v>1</v>
      </c>
      <c r="AI36" s="61">
        <f t="shared" si="63"/>
        <v>0.5</v>
      </c>
      <c r="AJ36" s="61" t="s">
        <v>64</v>
      </c>
      <c r="AK36" s="61">
        <f t="shared" si="64"/>
        <v>4</v>
      </c>
      <c r="AL36" s="63" t="s">
        <v>65</v>
      </c>
      <c r="AM36" s="61">
        <f t="shared" si="65"/>
        <v>4</v>
      </c>
      <c r="AN36" s="65">
        <v>99.200000000000003</v>
      </c>
      <c r="AO36" s="66">
        <f t="shared" si="66"/>
        <v>4</v>
      </c>
      <c r="AP36" s="65">
        <v>78.799999999999997</v>
      </c>
      <c r="AQ36" s="66">
        <f t="shared" si="67"/>
        <v>4</v>
      </c>
      <c r="AR36" s="67">
        <v>2.2999999999999998</v>
      </c>
      <c r="AS36" s="66">
        <f t="shared" si="68"/>
        <v>0</v>
      </c>
      <c r="AT36" s="67">
        <v>3.1000000000000001</v>
      </c>
      <c r="AU36" s="66">
        <f t="shared" si="95"/>
        <v>4</v>
      </c>
      <c r="AV36" s="68">
        <v>7.2999999999999998</v>
      </c>
      <c r="AW36" s="61">
        <f t="shared" si="70"/>
        <v>2</v>
      </c>
      <c r="AX36" s="61" t="s">
        <v>64</v>
      </c>
      <c r="AY36" s="61">
        <f t="shared" si="71"/>
        <v>4</v>
      </c>
      <c r="AZ36" s="61" t="s">
        <v>64</v>
      </c>
      <c r="BA36" s="61">
        <f t="shared" si="72"/>
        <v>0.5</v>
      </c>
      <c r="BB36" s="61" t="s">
        <v>64</v>
      </c>
      <c r="BC36" s="61">
        <f t="shared" si="73"/>
        <v>0.5</v>
      </c>
      <c r="BD36" s="61" t="s">
        <v>64</v>
      </c>
      <c r="BE36" s="61">
        <f t="shared" si="74"/>
        <v>0.5</v>
      </c>
      <c r="BF36" s="61" t="s">
        <v>64</v>
      </c>
      <c r="BG36" s="61">
        <f t="shared" si="75"/>
        <v>0.5</v>
      </c>
      <c r="BH36" s="61" t="s">
        <v>64</v>
      </c>
      <c r="BI36" s="61">
        <f t="shared" si="76"/>
        <v>0.5</v>
      </c>
      <c r="BJ36" s="61" t="s">
        <v>64</v>
      </c>
      <c r="BK36" s="61">
        <f t="shared" si="77"/>
        <v>4</v>
      </c>
      <c r="BL36" s="61">
        <v>2</v>
      </c>
      <c r="BM36" s="62">
        <f t="shared" si="78"/>
        <v>1</v>
      </c>
      <c r="BN36" s="98">
        <v>10332.869999999999</v>
      </c>
      <c r="BO36" s="69">
        <v>11490.199999999999</v>
      </c>
      <c r="BP36" s="70">
        <f t="shared" si="79"/>
        <v>4</v>
      </c>
      <c r="BQ36" s="64">
        <v>5</v>
      </c>
      <c r="BR36" s="61">
        <f t="shared" si="80"/>
        <v>4</v>
      </c>
      <c r="BS36" s="61">
        <v>3</v>
      </c>
      <c r="BT36" s="61">
        <f t="shared" si="81"/>
        <v>4</v>
      </c>
      <c r="BU36" s="71">
        <v>257.10000000000002</v>
      </c>
      <c r="BV36" s="71">
        <v>498.93000000000001</v>
      </c>
      <c r="BW36" s="61">
        <f t="shared" si="82"/>
        <v>4</v>
      </c>
      <c r="BX36" s="72">
        <v>346685</v>
      </c>
      <c r="BY36" s="72">
        <v>392030</v>
      </c>
      <c r="BZ36" s="73">
        <f t="shared" si="83"/>
        <v>4</v>
      </c>
      <c r="CA36" s="61">
        <v>9</v>
      </c>
      <c r="CB36" s="61">
        <f t="shared" si="84"/>
        <v>6</v>
      </c>
      <c r="CC36" s="74">
        <v>4374.0339999999997</v>
      </c>
      <c r="CD36" s="74">
        <v>1696.049</v>
      </c>
      <c r="CE36" s="73">
        <f t="shared" si="85"/>
        <v>-2</v>
      </c>
      <c r="CF36" s="99">
        <v>45455</v>
      </c>
      <c r="CG36" s="100">
        <v>49751</v>
      </c>
      <c r="CH36" s="73">
        <f t="shared" si="86"/>
        <v>6</v>
      </c>
      <c r="CI36" s="102">
        <v>114</v>
      </c>
      <c r="CJ36" s="86">
        <v>107.7</v>
      </c>
      <c r="CK36" s="73">
        <f t="shared" si="87"/>
        <v>0</v>
      </c>
      <c r="CL36" s="61">
        <v>0</v>
      </c>
      <c r="CM36" s="86">
        <v>54.299999999999997</v>
      </c>
      <c r="CN36" s="61">
        <f t="shared" si="88"/>
        <v>4</v>
      </c>
      <c r="CO36" s="86">
        <v>62.5</v>
      </c>
      <c r="CP36" s="61">
        <f t="shared" si="89"/>
        <v>4</v>
      </c>
      <c r="CQ36" s="87">
        <v>43.799999999999997</v>
      </c>
      <c r="CR36" s="80">
        <f t="shared" si="90"/>
        <v>2</v>
      </c>
      <c r="CS36" s="81">
        <v>31.199999999999999</v>
      </c>
      <c r="CT36" s="64">
        <f t="shared" si="91"/>
        <v>2</v>
      </c>
      <c r="CU36" s="82">
        <f t="shared" si="94"/>
        <v>119.5</v>
      </c>
      <c r="CV36" s="83">
        <f t="shared" si="96"/>
        <v>1</v>
      </c>
      <c r="CW36" s="1"/>
      <c r="CX36" s="1"/>
      <c r="CZ36" s="1"/>
      <c r="DA36" s="1"/>
      <c r="DB36" s="1"/>
    </row>
    <row r="37" s="1" customFormat="1" ht="15">
      <c r="A37" s="60" t="s">
        <v>101</v>
      </c>
      <c r="B37" s="61" t="s">
        <v>64</v>
      </c>
      <c r="C37" s="61">
        <f t="shared" si="47"/>
        <v>4</v>
      </c>
      <c r="D37" s="61" t="s">
        <v>64</v>
      </c>
      <c r="E37" s="61">
        <f t="shared" si="48"/>
        <v>4</v>
      </c>
      <c r="F37" s="61">
        <v>15</v>
      </c>
      <c r="G37" s="61">
        <f t="shared" si="49"/>
        <v>7.5</v>
      </c>
      <c r="H37" s="61">
        <v>6</v>
      </c>
      <c r="I37" s="61">
        <f t="shared" si="50"/>
        <v>3</v>
      </c>
      <c r="J37" s="61" t="s">
        <v>64</v>
      </c>
      <c r="K37" s="61">
        <f t="shared" si="51"/>
        <v>4</v>
      </c>
      <c r="L37" s="61" t="s">
        <v>64</v>
      </c>
      <c r="M37" s="61">
        <f t="shared" si="52"/>
        <v>0.5</v>
      </c>
      <c r="N37" s="61" t="s">
        <v>64</v>
      </c>
      <c r="O37" s="61">
        <f t="shared" si="53"/>
        <v>0.5</v>
      </c>
      <c r="P37" s="61" t="s">
        <v>64</v>
      </c>
      <c r="Q37" s="61">
        <f t="shared" si="54"/>
        <v>0.5</v>
      </c>
      <c r="R37" s="61" t="s">
        <v>64</v>
      </c>
      <c r="S37" s="61">
        <f t="shared" si="55"/>
        <v>0.5</v>
      </c>
      <c r="T37" s="61" t="s">
        <v>64</v>
      </c>
      <c r="U37" s="61">
        <f t="shared" si="56"/>
        <v>4</v>
      </c>
      <c r="V37" s="61" t="s">
        <v>64</v>
      </c>
      <c r="W37" s="61">
        <f t="shared" si="57"/>
        <v>0.5</v>
      </c>
      <c r="X37" s="61">
        <v>5</v>
      </c>
      <c r="Y37" s="61">
        <f t="shared" si="58"/>
        <v>5</v>
      </c>
      <c r="Z37" s="61" t="s">
        <v>64</v>
      </c>
      <c r="AA37" s="61">
        <f t="shared" si="59"/>
        <v>4</v>
      </c>
      <c r="AB37" s="61"/>
      <c r="AC37" s="61">
        <f t="shared" si="60"/>
        <v>0</v>
      </c>
      <c r="AD37" s="61" t="s">
        <v>64</v>
      </c>
      <c r="AE37" s="61">
        <f t="shared" si="61"/>
        <v>4</v>
      </c>
      <c r="AF37" s="61" t="s">
        <v>64</v>
      </c>
      <c r="AG37" s="61">
        <f t="shared" si="62"/>
        <v>4</v>
      </c>
      <c r="AH37" s="61">
        <v>0</v>
      </c>
      <c r="AI37" s="61">
        <f t="shared" si="63"/>
        <v>0</v>
      </c>
      <c r="AJ37" s="61" t="s">
        <v>64</v>
      </c>
      <c r="AK37" s="61">
        <f t="shared" si="64"/>
        <v>4</v>
      </c>
      <c r="AL37" s="63" t="s">
        <v>65</v>
      </c>
      <c r="AM37" s="61">
        <f t="shared" si="65"/>
        <v>4</v>
      </c>
      <c r="AN37" s="65">
        <v>88.099999999999994</v>
      </c>
      <c r="AO37" s="66">
        <f t="shared" si="66"/>
        <v>4</v>
      </c>
      <c r="AP37" s="65">
        <v>90.400000000000006</v>
      </c>
      <c r="AQ37" s="66">
        <f t="shared" si="67"/>
        <v>4</v>
      </c>
      <c r="AR37" s="67">
        <v>1.7</v>
      </c>
      <c r="AS37" s="66">
        <f t="shared" si="68"/>
        <v>0</v>
      </c>
      <c r="AT37" s="67">
        <v>1.8</v>
      </c>
      <c r="AU37" s="66">
        <f t="shared" si="95"/>
        <v>0</v>
      </c>
      <c r="AV37" s="68">
        <v>4.2999999999999998</v>
      </c>
      <c r="AW37" s="61">
        <f t="shared" si="70"/>
        <v>2</v>
      </c>
      <c r="AX37" s="61" t="s">
        <v>64</v>
      </c>
      <c r="AY37" s="61">
        <f t="shared" si="71"/>
        <v>4</v>
      </c>
      <c r="AZ37" s="61" t="s">
        <v>64</v>
      </c>
      <c r="BA37" s="61">
        <f t="shared" si="72"/>
        <v>0.5</v>
      </c>
      <c r="BB37" s="61" t="s">
        <v>64</v>
      </c>
      <c r="BC37" s="61">
        <f t="shared" si="73"/>
        <v>0.5</v>
      </c>
      <c r="BD37" s="61" t="s">
        <v>64</v>
      </c>
      <c r="BE37" s="61">
        <f t="shared" si="74"/>
        <v>0.5</v>
      </c>
      <c r="BF37" s="61" t="s">
        <v>64</v>
      </c>
      <c r="BG37" s="61">
        <f t="shared" si="75"/>
        <v>0.5</v>
      </c>
      <c r="BH37" s="61" t="s">
        <v>64</v>
      </c>
      <c r="BI37" s="61">
        <f t="shared" si="76"/>
        <v>0.5</v>
      </c>
      <c r="BJ37" s="61" t="s">
        <v>64</v>
      </c>
      <c r="BK37" s="61">
        <f t="shared" si="77"/>
        <v>4</v>
      </c>
      <c r="BL37" s="61">
        <v>6</v>
      </c>
      <c r="BM37" s="62">
        <f t="shared" si="78"/>
        <v>3</v>
      </c>
      <c r="BN37" s="98">
        <v>1420</v>
      </c>
      <c r="BO37" s="69">
        <v>1891.3</v>
      </c>
      <c r="BP37" s="70">
        <f t="shared" si="79"/>
        <v>4</v>
      </c>
      <c r="BQ37" s="64">
        <v>12</v>
      </c>
      <c r="BR37" s="61">
        <f t="shared" si="80"/>
        <v>6</v>
      </c>
      <c r="BS37" s="61">
        <v>1</v>
      </c>
      <c r="BT37" s="61">
        <f t="shared" si="81"/>
        <v>0.5</v>
      </c>
      <c r="BU37" s="71">
        <v>257.10000000000002</v>
      </c>
      <c r="BV37" s="71">
        <v>310.74000000000001</v>
      </c>
      <c r="BW37" s="61">
        <f t="shared" si="82"/>
        <v>4</v>
      </c>
      <c r="BX37" s="72">
        <v>291466</v>
      </c>
      <c r="BY37" s="72">
        <v>215390</v>
      </c>
      <c r="BZ37" s="73">
        <f t="shared" si="83"/>
        <v>-2</v>
      </c>
      <c r="CA37" s="61">
        <v>1</v>
      </c>
      <c r="CB37" s="61">
        <f t="shared" si="84"/>
        <v>0</v>
      </c>
      <c r="CC37" s="74">
        <v>254.64400000000001</v>
      </c>
      <c r="CD37" s="74">
        <v>617.75400000000002</v>
      </c>
      <c r="CE37" s="73">
        <f t="shared" si="85"/>
        <v>6</v>
      </c>
      <c r="CF37" s="99">
        <v>41020</v>
      </c>
      <c r="CG37" s="100">
        <v>47457</v>
      </c>
      <c r="CH37" s="73">
        <f t="shared" si="86"/>
        <v>6</v>
      </c>
      <c r="CI37" s="102">
        <v>83</v>
      </c>
      <c r="CJ37" s="86">
        <v>120.3</v>
      </c>
      <c r="CK37" s="73">
        <f t="shared" si="87"/>
        <v>6</v>
      </c>
      <c r="CL37" s="61">
        <v>0</v>
      </c>
      <c r="CM37" s="86">
        <v>68.299999999999997</v>
      </c>
      <c r="CN37" s="61">
        <f t="shared" si="88"/>
        <v>4</v>
      </c>
      <c r="CO37" s="86">
        <v>53.299999999999997</v>
      </c>
      <c r="CP37" s="61">
        <f t="shared" si="89"/>
        <v>4</v>
      </c>
      <c r="CQ37" s="87">
        <v>20</v>
      </c>
      <c r="CR37" s="80">
        <f t="shared" si="90"/>
        <v>1</v>
      </c>
      <c r="CS37" s="81">
        <v>26.699999999999999</v>
      </c>
      <c r="CT37" s="64">
        <f t="shared" si="91"/>
        <v>1</v>
      </c>
      <c r="CU37" s="82">
        <f t="shared" si="94"/>
        <v>118</v>
      </c>
      <c r="CV37" s="83">
        <f t="shared" si="96"/>
        <v>3</v>
      </c>
      <c r="CW37" s="1"/>
      <c r="CX37" s="1"/>
      <c r="CZ37" s="1"/>
      <c r="DA37" s="1"/>
      <c r="DB37" s="1"/>
    </row>
    <row r="38" s="1" customFormat="1" ht="17.25" customHeight="1">
      <c r="A38" s="60" t="s">
        <v>102</v>
      </c>
      <c r="B38" s="61" t="s">
        <v>64</v>
      </c>
      <c r="C38" s="61">
        <f t="shared" si="47"/>
        <v>4</v>
      </c>
      <c r="D38" s="61" t="s">
        <v>64</v>
      </c>
      <c r="E38" s="61">
        <f t="shared" si="48"/>
        <v>4</v>
      </c>
      <c r="F38" s="61">
        <v>36</v>
      </c>
      <c r="G38" s="61">
        <f t="shared" si="49"/>
        <v>18</v>
      </c>
      <c r="H38" s="61">
        <v>0</v>
      </c>
      <c r="I38" s="61">
        <f t="shared" si="50"/>
        <v>0</v>
      </c>
      <c r="J38" s="61" t="s">
        <v>64</v>
      </c>
      <c r="K38" s="61">
        <f t="shared" si="51"/>
        <v>4</v>
      </c>
      <c r="L38" s="61" t="s">
        <v>64</v>
      </c>
      <c r="M38" s="61">
        <f t="shared" si="52"/>
        <v>0.5</v>
      </c>
      <c r="N38" s="61" t="s">
        <v>64</v>
      </c>
      <c r="O38" s="61">
        <f t="shared" si="53"/>
        <v>0.5</v>
      </c>
      <c r="P38" s="61" t="s">
        <v>64</v>
      </c>
      <c r="Q38" s="61">
        <f t="shared" si="54"/>
        <v>0.5</v>
      </c>
      <c r="R38" s="61" t="s">
        <v>64</v>
      </c>
      <c r="S38" s="61">
        <f t="shared" si="55"/>
        <v>0.5</v>
      </c>
      <c r="T38" s="61" t="s">
        <v>64</v>
      </c>
      <c r="U38" s="61">
        <f t="shared" si="56"/>
        <v>4</v>
      </c>
      <c r="V38" s="61" t="s">
        <v>64</v>
      </c>
      <c r="W38" s="61">
        <f t="shared" si="57"/>
        <v>0.5</v>
      </c>
      <c r="X38" s="61">
        <v>2</v>
      </c>
      <c r="Y38" s="61">
        <f t="shared" si="58"/>
        <v>2</v>
      </c>
      <c r="Z38" s="61" t="s">
        <v>64</v>
      </c>
      <c r="AA38" s="61">
        <f t="shared" si="59"/>
        <v>4</v>
      </c>
      <c r="AB38" s="61"/>
      <c r="AC38" s="61">
        <f t="shared" si="60"/>
        <v>0</v>
      </c>
      <c r="AD38" s="61" t="s">
        <v>65</v>
      </c>
      <c r="AE38" s="61">
        <f t="shared" si="61"/>
        <v>0</v>
      </c>
      <c r="AF38" s="61" t="s">
        <v>64</v>
      </c>
      <c r="AG38" s="61">
        <f t="shared" si="62"/>
        <v>4</v>
      </c>
      <c r="AH38" s="61">
        <v>0</v>
      </c>
      <c r="AI38" s="61">
        <f t="shared" si="63"/>
        <v>0</v>
      </c>
      <c r="AJ38" s="61" t="s">
        <v>64</v>
      </c>
      <c r="AK38" s="61">
        <f t="shared" si="64"/>
        <v>4</v>
      </c>
      <c r="AL38" s="63" t="s">
        <v>65</v>
      </c>
      <c r="AM38" s="61">
        <f t="shared" si="65"/>
        <v>4</v>
      </c>
      <c r="AN38" s="65" t="s">
        <v>72</v>
      </c>
      <c r="AO38" s="66">
        <f t="shared" si="66"/>
        <v>4</v>
      </c>
      <c r="AP38" s="65">
        <v>84.599999999999994</v>
      </c>
      <c r="AQ38" s="66">
        <f t="shared" si="67"/>
        <v>4</v>
      </c>
      <c r="AR38" s="67" t="s">
        <v>73</v>
      </c>
      <c r="AS38" s="66">
        <f t="shared" si="68"/>
        <v>4</v>
      </c>
      <c r="AT38" s="67">
        <v>1.8</v>
      </c>
      <c r="AU38" s="66">
        <f t="shared" si="95"/>
        <v>0</v>
      </c>
      <c r="AV38" s="68">
        <v>9.8000000000000007</v>
      </c>
      <c r="AW38" s="61">
        <f t="shared" si="70"/>
        <v>2</v>
      </c>
      <c r="AX38" s="61" t="s">
        <v>64</v>
      </c>
      <c r="AY38" s="61">
        <f t="shared" si="71"/>
        <v>4</v>
      </c>
      <c r="AZ38" s="61" t="s">
        <v>64</v>
      </c>
      <c r="BA38" s="61">
        <f t="shared" si="72"/>
        <v>0.5</v>
      </c>
      <c r="BB38" s="61" t="s">
        <v>64</v>
      </c>
      <c r="BC38" s="61">
        <f t="shared" si="73"/>
        <v>0.5</v>
      </c>
      <c r="BD38" s="61" t="s">
        <v>64</v>
      </c>
      <c r="BE38" s="61">
        <f t="shared" si="74"/>
        <v>0.5</v>
      </c>
      <c r="BF38" s="61" t="s">
        <v>64</v>
      </c>
      <c r="BG38" s="61">
        <f t="shared" si="75"/>
        <v>0.5</v>
      </c>
      <c r="BH38" s="61" t="s">
        <v>64</v>
      </c>
      <c r="BI38" s="61">
        <f t="shared" si="76"/>
        <v>0.5</v>
      </c>
      <c r="BJ38" s="61" t="s">
        <v>64</v>
      </c>
      <c r="BK38" s="61">
        <f t="shared" si="77"/>
        <v>4</v>
      </c>
      <c r="BL38" s="61">
        <v>5</v>
      </c>
      <c r="BM38" s="62">
        <f t="shared" si="78"/>
        <v>2.5</v>
      </c>
      <c r="BN38" s="98">
        <v>6476.8999999999996</v>
      </c>
      <c r="BO38" s="69">
        <v>7300</v>
      </c>
      <c r="BP38" s="70">
        <f t="shared" si="79"/>
        <v>4</v>
      </c>
      <c r="BQ38" s="64">
        <v>0</v>
      </c>
      <c r="BR38" s="61">
        <f t="shared" si="80"/>
        <v>0</v>
      </c>
      <c r="BS38" s="61">
        <v>0</v>
      </c>
      <c r="BT38" s="61">
        <f t="shared" si="81"/>
        <v>0</v>
      </c>
      <c r="BU38" s="71">
        <v>257.10000000000002</v>
      </c>
      <c r="BV38" s="71">
        <v>300.51999999999998</v>
      </c>
      <c r="BW38" s="61">
        <f t="shared" si="82"/>
        <v>4</v>
      </c>
      <c r="BX38" s="72">
        <v>350812</v>
      </c>
      <c r="BY38" s="72">
        <v>256170</v>
      </c>
      <c r="BZ38" s="73">
        <f t="shared" si="83"/>
        <v>-2</v>
      </c>
      <c r="CA38" s="61">
        <v>5</v>
      </c>
      <c r="CB38" s="61">
        <f t="shared" si="84"/>
        <v>4</v>
      </c>
      <c r="CC38" s="74">
        <v>499.12099999999998</v>
      </c>
      <c r="CD38" s="74">
        <v>958.64099999999996</v>
      </c>
      <c r="CE38" s="73">
        <f t="shared" si="85"/>
        <v>6</v>
      </c>
      <c r="CF38" s="99">
        <v>66459</v>
      </c>
      <c r="CG38" s="100">
        <v>74242</v>
      </c>
      <c r="CH38" s="73">
        <f t="shared" si="86"/>
        <v>6</v>
      </c>
      <c r="CI38" s="102">
        <v>118.90000000000001</v>
      </c>
      <c r="CJ38" s="86">
        <v>115.59999999999999</v>
      </c>
      <c r="CK38" s="73">
        <f t="shared" si="87"/>
        <v>0</v>
      </c>
      <c r="CL38" s="61">
        <v>0</v>
      </c>
      <c r="CM38" s="86">
        <v>59.299999999999997</v>
      </c>
      <c r="CN38" s="61">
        <f t="shared" si="88"/>
        <v>4</v>
      </c>
      <c r="CO38" s="86">
        <v>81.799999999999997</v>
      </c>
      <c r="CP38" s="61">
        <f t="shared" si="89"/>
        <v>4</v>
      </c>
      <c r="CQ38" s="87">
        <v>36.399999999999999</v>
      </c>
      <c r="CR38" s="80">
        <f t="shared" si="90"/>
        <v>1</v>
      </c>
      <c r="CS38" s="81">
        <v>54.5</v>
      </c>
      <c r="CT38" s="64">
        <f t="shared" si="91"/>
        <v>4</v>
      </c>
      <c r="CU38" s="82">
        <f t="shared" si="94"/>
        <v>116.5</v>
      </c>
      <c r="CV38" s="83">
        <f t="shared" si="96"/>
        <v>4</v>
      </c>
      <c r="CW38" s="1"/>
      <c r="CX38" s="1"/>
      <c r="CZ38" s="1"/>
      <c r="DA38" s="1"/>
      <c r="DB38" s="1"/>
    </row>
    <row r="39" s="1" customFormat="1" ht="15">
      <c r="A39" s="60" t="s">
        <v>103</v>
      </c>
      <c r="B39" s="61" t="s">
        <v>64</v>
      </c>
      <c r="C39" s="61">
        <f t="shared" si="47"/>
        <v>4</v>
      </c>
      <c r="D39" s="61" t="s">
        <v>64</v>
      </c>
      <c r="E39" s="61">
        <f t="shared" si="48"/>
        <v>4</v>
      </c>
      <c r="F39" s="61">
        <v>14</v>
      </c>
      <c r="G39" s="61">
        <f t="shared" si="49"/>
        <v>7</v>
      </c>
      <c r="H39" s="61">
        <v>1</v>
      </c>
      <c r="I39" s="61">
        <f t="shared" si="50"/>
        <v>0.5</v>
      </c>
      <c r="J39" s="61" t="s">
        <v>64</v>
      </c>
      <c r="K39" s="61">
        <f t="shared" si="51"/>
        <v>4</v>
      </c>
      <c r="L39" s="61" t="s">
        <v>64</v>
      </c>
      <c r="M39" s="61">
        <f t="shared" si="52"/>
        <v>0.5</v>
      </c>
      <c r="N39" s="61" t="s">
        <v>64</v>
      </c>
      <c r="O39" s="61">
        <f t="shared" si="53"/>
        <v>0.5</v>
      </c>
      <c r="P39" s="61" t="s">
        <v>64</v>
      </c>
      <c r="Q39" s="61">
        <f t="shared" si="54"/>
        <v>0.5</v>
      </c>
      <c r="R39" s="61" t="s">
        <v>64</v>
      </c>
      <c r="S39" s="61">
        <f t="shared" si="55"/>
        <v>0.5</v>
      </c>
      <c r="T39" s="61" t="s">
        <v>64</v>
      </c>
      <c r="U39" s="61">
        <f t="shared" si="56"/>
        <v>4</v>
      </c>
      <c r="V39" s="61" t="s">
        <v>64</v>
      </c>
      <c r="W39" s="61">
        <f t="shared" si="57"/>
        <v>0.5</v>
      </c>
      <c r="X39" s="61">
        <v>1</v>
      </c>
      <c r="Y39" s="61">
        <f t="shared" si="58"/>
        <v>1</v>
      </c>
      <c r="Z39" s="61" t="s">
        <v>64</v>
      </c>
      <c r="AA39" s="61">
        <f t="shared" si="59"/>
        <v>4</v>
      </c>
      <c r="AB39" s="61"/>
      <c r="AC39" s="61">
        <f t="shared" si="60"/>
        <v>0</v>
      </c>
      <c r="AD39" s="61" t="s">
        <v>65</v>
      </c>
      <c r="AE39" s="61">
        <f t="shared" si="61"/>
        <v>0</v>
      </c>
      <c r="AF39" s="61" t="s">
        <v>64</v>
      </c>
      <c r="AG39" s="61">
        <f t="shared" si="62"/>
        <v>4</v>
      </c>
      <c r="AH39" s="61">
        <v>0</v>
      </c>
      <c r="AI39" s="61">
        <f t="shared" si="63"/>
        <v>0</v>
      </c>
      <c r="AJ39" s="61" t="s">
        <v>64</v>
      </c>
      <c r="AK39" s="61">
        <f t="shared" si="64"/>
        <v>4</v>
      </c>
      <c r="AL39" s="63" t="s">
        <v>65</v>
      </c>
      <c r="AM39" s="61">
        <f t="shared" si="65"/>
        <v>4</v>
      </c>
      <c r="AN39" s="65" t="s">
        <v>72</v>
      </c>
      <c r="AO39" s="66">
        <f t="shared" si="66"/>
        <v>4</v>
      </c>
      <c r="AP39" s="65">
        <v>72.5</v>
      </c>
      <c r="AQ39" s="66">
        <f t="shared" si="67"/>
        <v>4</v>
      </c>
      <c r="AR39" s="67" t="s">
        <v>73</v>
      </c>
      <c r="AS39" s="66">
        <f t="shared" si="68"/>
        <v>4</v>
      </c>
      <c r="AT39" s="67">
        <v>3.1000000000000001</v>
      </c>
      <c r="AU39" s="66">
        <f t="shared" si="95"/>
        <v>4</v>
      </c>
      <c r="AV39" s="68">
        <v>7.0999999999999996</v>
      </c>
      <c r="AW39" s="61">
        <f t="shared" si="70"/>
        <v>2</v>
      </c>
      <c r="AX39" s="61" t="s">
        <v>64</v>
      </c>
      <c r="AY39" s="61">
        <f t="shared" si="71"/>
        <v>4</v>
      </c>
      <c r="AZ39" s="61" t="s">
        <v>64</v>
      </c>
      <c r="BA39" s="61">
        <f t="shared" si="72"/>
        <v>0.5</v>
      </c>
      <c r="BB39" s="61" t="s">
        <v>64</v>
      </c>
      <c r="BC39" s="61">
        <f t="shared" si="73"/>
        <v>0.5</v>
      </c>
      <c r="BD39" s="61" t="s">
        <v>64</v>
      </c>
      <c r="BE39" s="61">
        <f t="shared" si="74"/>
        <v>0.5</v>
      </c>
      <c r="BF39" s="61" t="s">
        <v>65</v>
      </c>
      <c r="BG39" s="61">
        <f t="shared" si="75"/>
        <v>0</v>
      </c>
      <c r="BH39" s="61" t="s">
        <v>65</v>
      </c>
      <c r="BI39" s="61">
        <f t="shared" si="76"/>
        <v>0</v>
      </c>
      <c r="BJ39" s="61" t="s">
        <v>64</v>
      </c>
      <c r="BK39" s="61">
        <f t="shared" si="77"/>
        <v>4</v>
      </c>
      <c r="BL39" s="61">
        <v>1</v>
      </c>
      <c r="BM39" s="62">
        <f t="shared" si="78"/>
        <v>0.5</v>
      </c>
      <c r="BN39" s="98">
        <v>3489.1999999999998</v>
      </c>
      <c r="BO39" s="69">
        <v>3030.6499999999996</v>
      </c>
      <c r="BP39" s="70">
        <f t="shared" si="79"/>
        <v>-2</v>
      </c>
      <c r="BQ39" s="64">
        <v>2</v>
      </c>
      <c r="BR39" s="61">
        <f t="shared" si="80"/>
        <v>2</v>
      </c>
      <c r="BS39" s="61">
        <v>0</v>
      </c>
      <c r="BT39" s="61">
        <f t="shared" si="81"/>
        <v>0</v>
      </c>
      <c r="BU39" s="71">
        <v>257.10000000000002</v>
      </c>
      <c r="BV39" s="71">
        <v>513.40999999999997</v>
      </c>
      <c r="BW39" s="61">
        <f t="shared" si="82"/>
        <v>4</v>
      </c>
      <c r="BX39" s="72">
        <v>877928</v>
      </c>
      <c r="BY39" s="72">
        <v>911206</v>
      </c>
      <c r="BZ39" s="73">
        <f t="shared" si="83"/>
        <v>2</v>
      </c>
      <c r="CA39" s="61">
        <v>4</v>
      </c>
      <c r="CB39" s="61">
        <f t="shared" si="84"/>
        <v>4</v>
      </c>
      <c r="CC39" s="74">
        <v>4498.5060000000003</v>
      </c>
      <c r="CD39" s="74">
        <v>2604.741</v>
      </c>
      <c r="CE39" s="73">
        <f t="shared" si="85"/>
        <v>-2</v>
      </c>
      <c r="CF39" s="99">
        <v>86826</v>
      </c>
      <c r="CG39" s="100">
        <v>97344</v>
      </c>
      <c r="CH39" s="73">
        <f t="shared" si="86"/>
        <v>6</v>
      </c>
      <c r="CI39" s="102">
        <v>92.400000000000006</v>
      </c>
      <c r="CJ39" s="86">
        <v>129.09999999999999</v>
      </c>
      <c r="CK39" s="73">
        <f t="shared" si="87"/>
        <v>6</v>
      </c>
      <c r="CL39" s="61">
        <v>-2</v>
      </c>
      <c r="CM39" s="86">
        <v>27.800000000000001</v>
      </c>
      <c r="CN39" s="61">
        <f t="shared" si="88"/>
        <v>0</v>
      </c>
      <c r="CO39" s="86">
        <v>66.700000000000003</v>
      </c>
      <c r="CP39" s="61">
        <f t="shared" si="89"/>
        <v>4</v>
      </c>
      <c r="CQ39" s="87">
        <v>66.700000000000003</v>
      </c>
      <c r="CR39" s="80">
        <f t="shared" si="90"/>
        <v>4</v>
      </c>
      <c r="CS39" s="81">
        <v>0</v>
      </c>
      <c r="CT39" s="64">
        <f t="shared" si="91"/>
        <v>-2</v>
      </c>
      <c r="CU39" s="82">
        <f t="shared" si="94"/>
        <v>95</v>
      </c>
      <c r="CV39" s="83">
        <f t="shared" si="96"/>
        <v>5</v>
      </c>
      <c r="CW39" s="1"/>
      <c r="CX39" s="1"/>
      <c r="CZ39" s="1"/>
      <c r="DA39" s="1"/>
      <c r="DB39" s="1"/>
    </row>
    <row r="40"/>
    <row r="41"/>
    <row r="42"/>
    <row r="43"/>
  </sheetData>
  <sheetProtection autoFilter="1" deleteColumns="1" deleteRows="1" formatCells="1" formatColumns="1" formatRows="1" insertColumns="1" insertHyperlinks="1" insertRows="1" pivotTables="1" selectLockedCells="0" selectUnlockedCells="0" sheet="0" sort="1"/>
  <sortState ref="A4:CV33" columnSort="0">
    <sortCondition sortBy="value" descending="0" ref="CV4:CV33"/>
  </sortState>
  <mergeCells count="37">
    <mergeCell ref="A1:A3"/>
    <mergeCell ref="B1:AG1"/>
    <mergeCell ref="AH1:AW1"/>
    <mergeCell ref="AX1:BT1"/>
    <mergeCell ref="BU1:CL1"/>
    <mergeCell ref="CU1:CV2"/>
    <mergeCell ref="B2:C2"/>
    <mergeCell ref="D2:I2"/>
    <mergeCell ref="J2:S2"/>
    <mergeCell ref="T2:W2"/>
    <mergeCell ref="X2:Y2"/>
    <mergeCell ref="Z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BI2"/>
    <mergeCell ref="BJ2:BM2"/>
    <mergeCell ref="BN2:BP2"/>
    <mergeCell ref="BQ2:BR2"/>
    <mergeCell ref="BS2:BT2"/>
    <mergeCell ref="BU2:BW2"/>
    <mergeCell ref="BX2:BZ2"/>
    <mergeCell ref="CA2:CB2"/>
    <mergeCell ref="CC2:CE2"/>
    <mergeCell ref="CF2:CH2"/>
    <mergeCell ref="CI2:CK2"/>
    <mergeCell ref="CM2:CN2"/>
    <mergeCell ref="CO2:CP2"/>
    <mergeCell ref="CQ2:CR2"/>
    <mergeCell ref="CS2:CT2"/>
  </mergeCells>
  <hyperlinks>
    <hyperlink location="'2492-2501'!A499" ref="A36"/>
    <hyperlink location="'2492-2501'!A499" ref="A39"/>
  </hyperlinks>
  <printOptions headings="0" gridLines="0"/>
  <pageMargins left="0.70866141732283472" right="0.70866141732283472" top="0.74803149606299213" bottom="0.74803149606299213" header="0.31496062992125984" footer="0.31496062992125984"/>
  <pageSetup paperSize="9" scale="38" fitToWidth="7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10</cp:revision>
  <dcterms:created xsi:type="dcterms:W3CDTF">2015-06-05T18:19:34Z</dcterms:created>
  <dcterms:modified xsi:type="dcterms:W3CDTF">2023-08-08T02:53:57Z</dcterms:modified>
</cp:coreProperties>
</file>